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se\OneDrive\Рабочий стол\Обновленные ОПОП_29.09.2023\23.02.07 Техническое обслуживание и ремонт двигателей, систем и агрегатов автомобилей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7" i="1" l="1"/>
  <c r="W117" i="1"/>
  <c r="V117" i="1"/>
  <c r="T117" i="1"/>
  <c r="W115" i="1"/>
  <c r="S115" i="1"/>
  <c r="V113" i="1"/>
  <c r="R113" i="1"/>
  <c r="I107" i="1"/>
  <c r="K106" i="1"/>
  <c r="J105" i="1" s="1"/>
  <c r="S105" i="1"/>
  <c r="K105" i="1" s="1"/>
  <c r="I105" i="1" s="1"/>
  <c r="K104" i="1"/>
  <c r="X103" i="1"/>
  <c r="X114" i="1" s="1"/>
  <c r="W103" i="1"/>
  <c r="W114" i="1" s="1"/>
  <c r="V103" i="1"/>
  <c r="V114" i="1" s="1"/>
  <c r="U103" i="1"/>
  <c r="U114" i="1" s="1"/>
  <c r="T103" i="1"/>
  <c r="T114" i="1" s="1"/>
  <c r="S103" i="1"/>
  <c r="S114" i="1" s="1"/>
  <c r="R103" i="1"/>
  <c r="R114" i="1" s="1"/>
  <c r="Q103" i="1"/>
  <c r="Q114" i="1" s="1"/>
  <c r="K102" i="1"/>
  <c r="X101" i="1"/>
  <c r="X113" i="1" s="1"/>
  <c r="W101" i="1"/>
  <c r="W113" i="1" s="1"/>
  <c r="V101" i="1"/>
  <c r="U101" i="1"/>
  <c r="U113" i="1" s="1"/>
  <c r="T101" i="1"/>
  <c r="T113" i="1" s="1"/>
  <c r="S101" i="1"/>
  <c r="S113" i="1" s="1"/>
  <c r="R101" i="1"/>
  <c r="Q101" i="1"/>
  <c r="Q113" i="1" s="1"/>
  <c r="K101" i="1"/>
  <c r="J101" i="1"/>
  <c r="I99" i="1"/>
  <c r="J99" i="1" s="1"/>
  <c r="J98" i="1"/>
  <c r="I98" i="1"/>
  <c r="I97" i="1"/>
  <c r="J97" i="1" s="1"/>
  <c r="J96" i="1" s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I96" i="1"/>
  <c r="U95" i="1"/>
  <c r="U100" i="1" s="1"/>
  <c r="Q95" i="1"/>
  <c r="M95" i="1"/>
  <c r="J94" i="1"/>
  <c r="I94" i="1"/>
  <c r="I93" i="1"/>
  <c r="I92" i="1"/>
  <c r="I88" i="1" s="1"/>
  <c r="J91" i="1"/>
  <c r="I91" i="1"/>
  <c r="I90" i="1"/>
  <c r="X89" i="1"/>
  <c r="W89" i="1"/>
  <c r="V89" i="1"/>
  <c r="V63" i="1" s="1"/>
  <c r="U89" i="1"/>
  <c r="T89" i="1"/>
  <c r="S89" i="1"/>
  <c r="R89" i="1"/>
  <c r="R63" i="1" s="1"/>
  <c r="Q89" i="1"/>
  <c r="P89" i="1"/>
  <c r="O89" i="1"/>
  <c r="M89" i="1"/>
  <c r="L89" i="1"/>
  <c r="K89" i="1"/>
  <c r="I89" i="1"/>
  <c r="I86" i="1"/>
  <c r="J85" i="1"/>
  <c r="I85" i="1"/>
  <c r="I84" i="1"/>
  <c r="J84" i="1" s="1"/>
  <c r="J83" i="1"/>
  <c r="I83" i="1"/>
  <c r="I82" i="1"/>
  <c r="J82" i="1" s="1"/>
  <c r="J81" i="1" s="1"/>
  <c r="X81" i="1"/>
  <c r="X62" i="1" s="1"/>
  <c r="X35" i="1" s="1"/>
  <c r="W81" i="1"/>
  <c r="V81" i="1"/>
  <c r="U81" i="1"/>
  <c r="T81" i="1"/>
  <c r="T62" i="1" s="1"/>
  <c r="T35" i="1" s="1"/>
  <c r="S81" i="1"/>
  <c r="R81" i="1"/>
  <c r="Q81" i="1"/>
  <c r="P81" i="1"/>
  <c r="P62" i="1" s="1"/>
  <c r="P35" i="1" s="1"/>
  <c r="O81" i="1"/>
  <c r="N81" i="1"/>
  <c r="M81" i="1"/>
  <c r="L81" i="1"/>
  <c r="L62" i="1" s="1"/>
  <c r="L35" i="1" s="1"/>
  <c r="K81" i="1"/>
  <c r="I81" i="1"/>
  <c r="I79" i="1"/>
  <c r="J78" i="1"/>
  <c r="I78" i="1"/>
  <c r="I77" i="1"/>
  <c r="I75" i="1" s="1"/>
  <c r="J76" i="1"/>
  <c r="I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I73" i="1"/>
  <c r="I72" i="1"/>
  <c r="I71" i="1"/>
  <c r="J71" i="1" s="1"/>
  <c r="I70" i="1"/>
  <c r="J70" i="1" s="1"/>
  <c r="I69" i="1"/>
  <c r="J69" i="1" s="1"/>
  <c r="I68" i="1"/>
  <c r="J68" i="1" s="1"/>
  <c r="I67" i="1"/>
  <c r="J67" i="1" s="1"/>
  <c r="I66" i="1"/>
  <c r="I64" i="1" s="1"/>
  <c r="I65" i="1"/>
  <c r="J65" i="1" s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X63" i="1"/>
  <c r="W63" i="1"/>
  <c r="U63" i="1"/>
  <c r="T63" i="1"/>
  <c r="S63" i="1"/>
  <c r="Q63" i="1"/>
  <c r="P63" i="1"/>
  <c r="O63" i="1"/>
  <c r="M63" i="1"/>
  <c r="L63" i="1"/>
  <c r="K63" i="1"/>
  <c r="I63" i="1"/>
  <c r="H63" i="1"/>
  <c r="E63" i="1"/>
  <c r="X116" i="1" s="1"/>
  <c r="D63" i="1"/>
  <c r="V115" i="1" s="1"/>
  <c r="C63" i="1"/>
  <c r="W62" i="1"/>
  <c r="V62" i="1"/>
  <c r="U62" i="1"/>
  <c r="S62" i="1"/>
  <c r="R62" i="1"/>
  <c r="Q62" i="1"/>
  <c r="O62" i="1"/>
  <c r="N62" i="1"/>
  <c r="M62" i="1"/>
  <c r="K62" i="1"/>
  <c r="I61" i="1"/>
  <c r="J61" i="1" s="1"/>
  <c r="I60" i="1"/>
  <c r="J60" i="1" s="1"/>
  <c r="I59" i="1"/>
  <c r="J59" i="1" s="1"/>
  <c r="I58" i="1"/>
  <c r="J58" i="1" s="1"/>
  <c r="I57" i="1"/>
  <c r="I47" i="1" s="1"/>
  <c r="I95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I46" i="1" s="1"/>
  <c r="I48" i="1"/>
  <c r="J48" i="1" s="1"/>
  <c r="X47" i="1"/>
  <c r="X95" i="1" s="1"/>
  <c r="X100" i="1" s="1"/>
  <c r="W47" i="1"/>
  <c r="W95" i="1" s="1"/>
  <c r="W100" i="1" s="1"/>
  <c r="V47" i="1"/>
  <c r="U47" i="1"/>
  <c r="T47" i="1"/>
  <c r="T95" i="1" s="1"/>
  <c r="T100" i="1" s="1"/>
  <c r="S47" i="1"/>
  <c r="S95" i="1" s="1"/>
  <c r="S100" i="1" s="1"/>
  <c r="R47" i="1"/>
  <c r="Q47" i="1"/>
  <c r="P47" i="1"/>
  <c r="P95" i="1" s="1"/>
  <c r="P100" i="1" s="1"/>
  <c r="O47" i="1"/>
  <c r="O95" i="1" s="1"/>
  <c r="O100" i="1" s="1"/>
  <c r="N47" i="1"/>
  <c r="M47" i="1"/>
  <c r="L47" i="1"/>
  <c r="L95" i="1" s="1"/>
  <c r="L100" i="1" s="1"/>
  <c r="K47" i="1"/>
  <c r="K95" i="1" s="1"/>
  <c r="K100" i="1" s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5" i="1"/>
  <c r="J45" i="1" s="1"/>
  <c r="I44" i="1"/>
  <c r="J44" i="1" s="1"/>
  <c r="I43" i="1"/>
  <c r="J43" i="1" s="1"/>
  <c r="J42" i="1" s="1"/>
  <c r="X42" i="1"/>
  <c r="W42" i="1"/>
  <c r="V42" i="1"/>
  <c r="U42" i="1"/>
  <c r="U35" i="1" s="1"/>
  <c r="T42" i="1"/>
  <c r="S42" i="1"/>
  <c r="R42" i="1"/>
  <c r="Q42" i="1"/>
  <c r="Q35" i="1" s="1"/>
  <c r="P42" i="1"/>
  <c r="O42" i="1"/>
  <c r="N42" i="1"/>
  <c r="M42" i="1"/>
  <c r="M35" i="1" s="1"/>
  <c r="L42" i="1"/>
  <c r="K42" i="1"/>
  <c r="I42" i="1"/>
  <c r="I41" i="1"/>
  <c r="J41" i="1" s="1"/>
  <c r="I40" i="1"/>
  <c r="J40" i="1" s="1"/>
  <c r="I39" i="1"/>
  <c r="J39" i="1" s="1"/>
  <c r="I38" i="1"/>
  <c r="I36" i="1" s="1"/>
  <c r="I37" i="1"/>
  <c r="J37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W35" i="1"/>
  <c r="V35" i="1"/>
  <c r="S35" i="1"/>
  <c r="R35" i="1"/>
  <c r="O35" i="1"/>
  <c r="N35" i="1"/>
  <c r="K35" i="1"/>
  <c r="I34" i="1"/>
  <c r="J34" i="1" s="1"/>
  <c r="I33" i="1"/>
  <c r="J33" i="1" s="1"/>
  <c r="I32" i="1"/>
  <c r="J32" i="1" s="1"/>
  <c r="J31" i="1" s="1"/>
  <c r="X31" i="1"/>
  <c r="W31" i="1"/>
  <c r="V31" i="1"/>
  <c r="U31" i="1"/>
  <c r="T31" i="1"/>
  <c r="S31" i="1"/>
  <c r="R31" i="1"/>
  <c r="Q31" i="1"/>
  <c r="O31" i="1"/>
  <c r="N31" i="1"/>
  <c r="N16" i="1" s="1"/>
  <c r="M31" i="1"/>
  <c r="L31" i="1"/>
  <c r="L16" i="1" s="1"/>
  <c r="K31" i="1"/>
  <c r="J30" i="1"/>
  <c r="J29" i="1"/>
  <c r="J28" i="1"/>
  <c r="J27" i="1"/>
  <c r="J26" i="1"/>
  <c r="J25" i="1"/>
  <c r="J24" i="1"/>
  <c r="J23" i="1"/>
  <c r="J22" i="1"/>
  <c r="J20" i="1"/>
  <c r="J19" i="1"/>
  <c r="I18" i="1"/>
  <c r="I17" i="1" s="1"/>
  <c r="X17" i="1"/>
  <c r="W17" i="1"/>
  <c r="V17" i="1"/>
  <c r="U17" i="1"/>
  <c r="U16" i="1" s="1"/>
  <c r="U112" i="1" s="1"/>
  <c r="U111" i="1" s="1"/>
  <c r="T17" i="1"/>
  <c r="S17" i="1"/>
  <c r="R17" i="1"/>
  <c r="Q17" i="1"/>
  <c r="Q16" i="1" s="1"/>
  <c r="Q112" i="1" s="1"/>
  <c r="Q111" i="1" s="1"/>
  <c r="N17" i="1"/>
  <c r="M17" i="1"/>
  <c r="L17" i="1"/>
  <c r="K17" i="1"/>
  <c r="X16" i="1"/>
  <c r="X112" i="1" s="1"/>
  <c r="X111" i="1" s="1"/>
  <c r="W16" i="1"/>
  <c r="W112" i="1" s="1"/>
  <c r="V16" i="1"/>
  <c r="T16" i="1"/>
  <c r="T112" i="1" s="1"/>
  <c r="T111" i="1" s="1"/>
  <c r="S16" i="1"/>
  <c r="R16" i="1"/>
  <c r="P16" i="1"/>
  <c r="O16" i="1"/>
  <c r="M16" i="1"/>
  <c r="K16" i="1"/>
  <c r="M100" i="1" l="1"/>
  <c r="R95" i="1"/>
  <c r="V95" i="1"/>
  <c r="W111" i="1"/>
  <c r="S112" i="1"/>
  <c r="S111" i="1" s="1"/>
  <c r="I62" i="1"/>
  <c r="I35" i="1" s="1"/>
  <c r="I100" i="1" s="1"/>
  <c r="Q100" i="1"/>
  <c r="J18" i="1"/>
  <c r="J17" i="1" s="1"/>
  <c r="J16" i="1" s="1"/>
  <c r="I31" i="1"/>
  <c r="I16" i="1" s="1"/>
  <c r="J38" i="1"/>
  <c r="J36" i="1" s="1"/>
  <c r="J49" i="1"/>
  <c r="J46" i="1" s="1"/>
  <c r="J57" i="1"/>
  <c r="J47" i="1" s="1"/>
  <c r="J66" i="1"/>
  <c r="J64" i="1" s="1"/>
  <c r="J62" i="1" s="1"/>
  <c r="J77" i="1"/>
  <c r="J75" i="1" s="1"/>
  <c r="T115" i="1"/>
  <c r="X115" i="1"/>
  <c r="V116" i="1"/>
  <c r="K103" i="1"/>
  <c r="I101" i="1" s="1"/>
  <c r="U115" i="1"/>
  <c r="S116" i="1"/>
  <c r="W116" i="1"/>
  <c r="U116" i="1"/>
  <c r="Q115" i="1"/>
  <c r="T116" i="1"/>
  <c r="J35" i="1" l="1"/>
  <c r="V100" i="1"/>
  <c r="V112" i="1"/>
  <c r="V111" i="1" s="1"/>
  <c r="R100" i="1"/>
  <c r="R112" i="1"/>
  <c r="R111" i="1" s="1"/>
  <c r="J100" i="1"/>
  <c r="N100" i="1"/>
  <c r="J95" i="1"/>
  <c r="J90" i="1"/>
  <c r="J89" i="1"/>
  <c r="J63" i="1"/>
  <c r="N90" i="1"/>
  <c r="N89" i="1"/>
  <c r="N63" i="1"/>
  <c r="N95" i="1"/>
</calcChain>
</file>

<file path=xl/sharedStrings.xml><?xml version="1.0" encoding="utf-8"?>
<sst xmlns="http://schemas.openxmlformats.org/spreadsheetml/2006/main" count="291" uniqueCount="236">
  <si>
    <r>
      <t xml:space="preserve">Рабочий план учебного процесса </t>
    </r>
    <r>
      <rPr>
        <b/>
        <sz val="14"/>
        <color indexed="8"/>
        <rFont val="Times New Roman"/>
        <family val="1"/>
        <charset val="204"/>
      </rPr>
      <t xml:space="preserve"> </t>
    </r>
  </si>
  <si>
    <t>Государственного автономного профессионального образовательного учреждения</t>
  </si>
  <si>
    <t>Свердловской области «Верхнепышминского механико-технологического техникума «Юность»</t>
  </si>
  <si>
    <t>Настоящий учебный план составлен на основе ФГОС СПО (подготовка специалистов среднего звена) и ПОПОП</t>
  </si>
  <si>
    <t>23.02.07 Техническое обслуживание и ремонт двигателей, систем и агрегатов автомобилей</t>
  </si>
  <si>
    <t xml:space="preserve">Квалификация:  специалист </t>
  </si>
  <si>
    <t xml:space="preserve">Форма обучения – очная </t>
  </si>
  <si>
    <t>Нормативный срок обучения  -  3 года 10 месяцев</t>
  </si>
  <si>
    <t>Индекс</t>
  </si>
  <si>
    <t>Наименование циклов, разделов, дисциплин, профессиональных модулей, междисциплинарных курсов</t>
  </si>
  <si>
    <t>Формы промежуточной аттестации</t>
  </si>
  <si>
    <t>Объем образовательной программы в академических часах</t>
  </si>
  <si>
    <t>Распределение обязательной нагрузки по курсам и семестрам (час. в семестр)</t>
  </si>
  <si>
    <t>Экзамен</t>
  </si>
  <si>
    <t>Диффер. зачет</t>
  </si>
  <si>
    <t>Зачет</t>
  </si>
  <si>
    <t>Курсовая работа</t>
  </si>
  <si>
    <t>Индивидуальный проект</t>
  </si>
  <si>
    <t>Контрольная работа</t>
  </si>
  <si>
    <t>ВСЕГО</t>
  </si>
  <si>
    <t>Работа обучающихся во взаимодействии с преподавателем</t>
  </si>
  <si>
    <t>Самостоятельная работа</t>
  </si>
  <si>
    <t>Консультации</t>
  </si>
  <si>
    <t>I курс</t>
  </si>
  <si>
    <t>II курс</t>
  </si>
  <si>
    <t>III курс</t>
  </si>
  <si>
    <t>IV курс</t>
  </si>
  <si>
    <t>Занятия по УД и МДК</t>
  </si>
  <si>
    <t>Практики</t>
  </si>
  <si>
    <t>1 сем.</t>
  </si>
  <si>
    <t>2 сем.</t>
  </si>
  <si>
    <t>3 сем.</t>
  </si>
  <si>
    <t>4 сем.</t>
  </si>
  <si>
    <t>5 сем.</t>
  </si>
  <si>
    <t>6 сем.</t>
  </si>
  <si>
    <t xml:space="preserve">7 сем.  </t>
  </si>
  <si>
    <t xml:space="preserve">8 сем.    </t>
  </si>
  <si>
    <t>Всего по УД/МДК</t>
  </si>
  <si>
    <t>В том числе</t>
  </si>
  <si>
    <t>17 нед.</t>
  </si>
  <si>
    <t>24 нед.</t>
  </si>
  <si>
    <t>ЛПЗ</t>
  </si>
  <si>
    <t>КП</t>
  </si>
  <si>
    <t>8</t>
  </si>
  <si>
    <t>10</t>
  </si>
  <si>
    <t>12</t>
  </si>
  <si>
    <t>13</t>
  </si>
  <si>
    <t>17</t>
  </si>
  <si>
    <t>19</t>
  </si>
  <si>
    <t>21</t>
  </si>
  <si>
    <t>23</t>
  </si>
  <si>
    <t>О.00</t>
  </si>
  <si>
    <t>Общеобразовательный учебный цикл</t>
  </si>
  <si>
    <t>ОУП</t>
  </si>
  <si>
    <t>Обязательные учебные предметы</t>
  </si>
  <si>
    <t>ОУП.01</t>
  </si>
  <si>
    <t>русский язык</t>
  </si>
  <si>
    <t>ОУП.02</t>
  </si>
  <si>
    <t>литература</t>
  </si>
  <si>
    <t>ОУП.03</t>
  </si>
  <si>
    <t>математика</t>
  </si>
  <si>
    <t>ОУП.04</t>
  </si>
  <si>
    <t>иностранный язык</t>
  </si>
  <si>
    <t>ОУП.05</t>
  </si>
  <si>
    <t>информатика</t>
  </si>
  <si>
    <t>ОУП.06</t>
  </si>
  <si>
    <t>физика</t>
  </si>
  <si>
    <t>ОУП.07(П)</t>
  </si>
  <si>
    <t>химия</t>
  </si>
  <si>
    <t>ОУП.08(П)</t>
  </si>
  <si>
    <t>биология</t>
  </si>
  <si>
    <t>ОУП.09</t>
  </si>
  <si>
    <t>история</t>
  </si>
  <si>
    <t>ОУП.10</t>
  </si>
  <si>
    <t>обществознание</t>
  </si>
  <si>
    <t>ОУП.11(П)</t>
  </si>
  <si>
    <t>география</t>
  </si>
  <si>
    <t>ОУП.12(П)</t>
  </si>
  <si>
    <t>физическая культура</t>
  </si>
  <si>
    <t>ОУП.13</t>
  </si>
  <si>
    <t>основы безопасности жизнедеятельности</t>
  </si>
  <si>
    <t>ДУПК</t>
  </si>
  <si>
    <t>Дополнительные учебные предметы, курсы</t>
  </si>
  <si>
    <t>ДУК.01</t>
  </si>
  <si>
    <t>Техника бесконфликтного общения</t>
  </si>
  <si>
    <t>ДУК.02</t>
  </si>
  <si>
    <t>Основы научной исследовательской деятельности</t>
  </si>
  <si>
    <t>ДУК.03</t>
  </si>
  <si>
    <t>Введение в специальность</t>
  </si>
  <si>
    <t>Обязательная часть учебных циклов ППССЗ</t>
  </si>
  <si>
    <t>ОГСЭ.00</t>
  </si>
  <si>
    <t>Общий гуманитарный и социально-экономический учебные циклы</t>
  </si>
  <si>
    <t>ОГСЭ.01</t>
  </si>
  <si>
    <t>Основы философии</t>
  </si>
  <si>
    <t>6</t>
  </si>
  <si>
    <t>ОГСЭ.02</t>
  </si>
  <si>
    <t>История</t>
  </si>
  <si>
    <t>3</t>
  </si>
  <si>
    <t>ОГСЭ.03</t>
  </si>
  <si>
    <t>Иностранный язык в профессиональной деятельности</t>
  </si>
  <si>
    <t>4,6,7</t>
  </si>
  <si>
    <t>ОГСЭ.04</t>
  </si>
  <si>
    <t>Физическая культура</t>
  </si>
  <si>
    <t>ОГСЭ.05</t>
  </si>
  <si>
    <t>Психология общения</t>
  </si>
  <si>
    <t>7</t>
  </si>
  <si>
    <t>ЕН.00</t>
  </si>
  <si>
    <t>Математический и общий естественнонаучный цикл</t>
  </si>
  <si>
    <t>ЕН.01</t>
  </si>
  <si>
    <t>Математика</t>
  </si>
  <si>
    <t>4</t>
  </si>
  <si>
    <t>ЕН.02</t>
  </si>
  <si>
    <t>Информатика</t>
  </si>
  <si>
    <t>ЕН.03</t>
  </si>
  <si>
    <t>Экология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</si>
  <si>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</si>
  <si>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</si>
  <si>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</si>
  <si>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</si>
  <si>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</si>
  <si>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</si>
  <si>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</si>
  <si>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</si>
  <si>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</si>
  <si>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</si>
  <si>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</si>
  <si>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стандартизация, сертификация</t>
  </si>
  <si>
    <t>ОП.06</t>
  </si>
  <si>
    <t>Информационные технологии в профессиональной деятельности</t>
  </si>
  <si>
    <t>5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</si>
  <si>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</si>
  <si>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</si>
  <si>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</si>
  <si>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</si>
  <si>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</si>
  <si>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</si>
  <si>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ВОП.10</t>
  </si>
  <si>
    <t>Проектная деятельность</t>
  </si>
  <si>
    <t>ВОП.11</t>
  </si>
  <si>
    <t>Компас-3D</t>
  </si>
  <si>
    <t>ВОП.12</t>
  </si>
  <si>
    <t>Автоматизация автомастерской в компьютерной программе "1С предприятие 8: "Автосервис"</t>
  </si>
  <si>
    <t>ВОП.13</t>
  </si>
  <si>
    <t>Основы предпринимательской деятельности</t>
  </si>
  <si>
    <t>ВОП.14</t>
  </si>
  <si>
    <t>Эффективное поведение на рынке труда</t>
  </si>
  <si>
    <t>ПМ.00</t>
  </si>
  <si>
    <t>Профессиональные модули</t>
  </si>
  <si>
    <t>ПМ.01</t>
  </si>
  <si>
    <t>Техническое обслуживание и ремонт автотранспортных средств</t>
  </si>
  <si>
    <t>МДК.01.01</t>
  </si>
  <si>
    <t>Устройство автомобилей</t>
  </si>
  <si>
    <t>МДК.01.02</t>
  </si>
  <si>
    <t>Автомобильные эксплуатационные материалы</t>
  </si>
  <si>
    <t>МДК.01.03</t>
  </si>
  <si>
    <t xml:space="preserve">Технологические процессы технического обслуживания и ремонта автомобилей </t>
  </si>
  <si>
    <t>МДК.01.04</t>
  </si>
  <si>
    <t>Техническое обслуживание и ремонт автомобильных двигателей</t>
  </si>
  <si>
    <t>МДК.01.05</t>
  </si>
  <si>
    <t xml:space="preserve">Техническое обслуживание и ремонт электрооборудования и
электронных систем автомобилей </t>
  </si>
  <si>
    <t>МДК.01.06</t>
  </si>
  <si>
    <t>Техническое обслуживание и ремонт шасси автомобилей</t>
  </si>
  <si>
    <t>МДК.01.07</t>
  </si>
  <si>
    <t xml:space="preserve">Ремонт кузовов автомобилей </t>
  </si>
  <si>
    <t>УП.01</t>
  </si>
  <si>
    <t>Учебная практика</t>
  </si>
  <si>
    <t>ПП.01</t>
  </si>
  <si>
    <t xml:space="preserve">Производственная практика </t>
  </si>
  <si>
    <t>ПМ.01 ЭК</t>
  </si>
  <si>
    <t>Экзамен по модулю</t>
  </si>
  <si>
    <t>ПМ.02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</si>
  <si>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</si>
  <si>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</si>
  <si>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</si>
  <si>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</si>
  <si>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</si>
  <si>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</si>
  <si>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</si>
  <si>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ПП.02</t>
  </si>
  <si>
    <t>ПМ.02 ЭК</t>
  </si>
  <si>
    <t>ПМ.03</t>
  </si>
  <si>
    <t xml:space="preserve">Организация процессов модернизации и модификации автотранспортных средств </t>
  </si>
  <si>
    <t>МДК.03.01</t>
  </si>
  <si>
    <t>Особенности конструкций автотранспортных средств</t>
  </si>
  <si>
    <t>МДК.03.02</t>
  </si>
  <si>
    <t>Организация работ по модернизации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</si>
  <si>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</si>
  <si>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</si>
  <si>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</si>
  <si>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</si>
  <si>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ПП.03</t>
  </si>
  <si>
    <t>ПМ.03 ЭК</t>
  </si>
  <si>
    <t>ПМ.04</t>
  </si>
  <si>
    <t>Выполнение работ по профессии 18511 Слесарь по ремонту автомобилей</t>
  </si>
  <si>
    <t>ВМДК.04.01</t>
  </si>
  <si>
    <t>Слесарное дело и технические измерения</t>
  </si>
  <si>
    <t>ВМДК.04.02</t>
  </si>
  <si>
    <t>Диагностика, техническое обслуживание и ремонт мехатронных систем автомобиля</t>
  </si>
  <si>
    <t>УП.04</t>
  </si>
  <si>
    <t>ПП.04</t>
  </si>
  <si>
    <t>ПМ.04 ЭК</t>
  </si>
  <si>
    <t>Вариативная часть циклов ППССЗ</t>
  </si>
  <si>
    <t>ВПМ.05</t>
  </si>
  <si>
    <t>Выполнение работ по профессии Водитель автомобиля</t>
  </si>
  <si>
    <t>ВМДК.05.01</t>
  </si>
  <si>
    <t>Основы законодательства в сфере дорожного движения</t>
  </si>
  <si>
    <t>ВМДК.05.02</t>
  </si>
  <si>
    <t>Основы управления транспортными средствами</t>
  </si>
  <si>
    <t>ПМ.05 ЭК</t>
  </si>
  <si>
    <t>Всего по циклам  ППССЗ</t>
  </si>
  <si>
    <t>УП.00</t>
  </si>
  <si>
    <t>ПП.00</t>
  </si>
  <si>
    <t>Производственная практика (по профилю специальности)</t>
  </si>
  <si>
    <t>ПА.00</t>
  </si>
  <si>
    <t>Промежуточная аттестация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</si>
  <si>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</si>
  <si>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</si>
  <si>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</si>
  <si>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</si>
  <si>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</si>
  <si>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</si>
  <si>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</si>
  <si>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</si>
  <si>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Недельная нагрузка</t>
  </si>
  <si>
    <t>Всего</t>
  </si>
  <si>
    <t>дисциплин и МДК</t>
  </si>
  <si>
    <t>учебной практики</t>
  </si>
  <si>
    <t xml:space="preserve">Государственная (итоговая) аттестация    </t>
  </si>
  <si>
    <t>производственной практики</t>
  </si>
  <si>
    <t>1.1. Выпускная квалификационная работа в форме дипломной работы (проекта)</t>
  </si>
  <si>
    <t>экзаменов</t>
  </si>
  <si>
    <t>Выполнение дипломной работы (проекта) с  26.05.2024  по  22.06.2024  (всего 4  недели)</t>
  </si>
  <si>
    <t>дифференцированных зачетов</t>
  </si>
  <si>
    <t>Защита дипломной работы (проекта) с 23.06.2024  по 06.07.2024 (всего 2 недели)</t>
  </si>
  <si>
    <t>зачетов</t>
  </si>
  <si>
    <t>ТОРД-1705п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</si>
</sst>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1"/>
      <name val="Calibri"/>
      <family val="2"/>
    </font>
    <font>
      <sz val="14"/>
      <name val="Times New Roman"/>
      <family val="1"/>
      <charset val="1"/>
    </font>
    <font>
      <sz val="14"/>
      <color rgb="FFFF00FF"/>
      <name val="Times New Roman"/>
      <family val="1"/>
      <charset val="204"/>
    </font>
    <font>
      <b/>
      <sz val="14"/>
      <color indexed="14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b/>
      <sz val="11"/>
      <color indexed="14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41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0" fillId="0" borderId="0"/>
  </cellStyleXfs>
  <cellXfs count="445">
    <xf numFmtId="0" fontId="0" fillId="0" borderId="0" xfId="0"/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Protection="1">
      <protection locked="0"/>
    </xf>
    <xf numFmtId="49" fontId="6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6" fillId="0" borderId="0" xfId="1" applyFont="1"/>
    <xf numFmtId="0" fontId="4" fillId="0" borderId="0" xfId="2" applyFont="1" applyAlignment="1" applyProtection="1">
      <alignment horizontal="right" vertical="center"/>
      <protection locked="0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49" fontId="3" fillId="0" borderId="41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49" fontId="3" fillId="0" borderId="42" xfId="1" applyNumberFormat="1" applyFont="1" applyBorder="1" applyAlignment="1">
      <alignment horizontal="center" vertical="center" wrapText="1"/>
    </xf>
    <xf numFmtId="49" fontId="3" fillId="0" borderId="43" xfId="1" applyNumberFormat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49" fontId="3" fillId="0" borderId="34" xfId="1" applyNumberFormat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9" fontId="3" fillId="0" borderId="38" xfId="1" applyNumberFormat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49" fontId="3" fillId="0" borderId="44" xfId="1" applyNumberFormat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left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49" fontId="3" fillId="2" borderId="48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 vertical="center" wrapText="1"/>
    </xf>
    <xf numFmtId="1" fontId="3" fillId="2" borderId="19" xfId="1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vertical="center" wrapText="1"/>
    </xf>
    <xf numFmtId="49" fontId="3" fillId="3" borderId="51" xfId="1" applyNumberFormat="1" applyFont="1" applyFill="1" applyBorder="1" applyAlignment="1">
      <alignment horizontal="center" vertical="center" wrapText="1"/>
    </xf>
    <xf numFmtId="49" fontId="3" fillId="3" borderId="52" xfId="1" applyNumberFormat="1" applyFont="1" applyFill="1" applyBorder="1" applyAlignment="1">
      <alignment horizontal="center" vertical="center" wrapText="1"/>
    </xf>
    <xf numFmtId="49" fontId="3" fillId="3" borderId="53" xfId="1" applyNumberFormat="1" applyFont="1" applyFill="1" applyBorder="1" applyAlignment="1">
      <alignment horizontal="center" vertical="center" wrapText="1"/>
    </xf>
    <xf numFmtId="49" fontId="3" fillId="3" borderId="54" xfId="1" applyNumberFormat="1" applyFont="1" applyFill="1" applyBorder="1" applyAlignment="1">
      <alignment horizontal="center" vertical="center" wrapText="1"/>
    </xf>
    <xf numFmtId="1" fontId="3" fillId="3" borderId="26" xfId="1" applyNumberFormat="1" applyFont="1" applyFill="1" applyBorder="1" applyAlignment="1">
      <alignment horizontal="center" vertical="center" wrapText="1"/>
    </xf>
    <xf numFmtId="1" fontId="3" fillId="3" borderId="55" xfId="1" applyNumberFormat="1" applyFont="1" applyFill="1" applyBorder="1" applyAlignment="1">
      <alignment horizontal="center" vertical="center" wrapText="1"/>
    </xf>
    <xf numFmtId="1" fontId="3" fillId="3" borderId="25" xfId="1" applyNumberFormat="1" applyFont="1" applyFill="1" applyBorder="1" applyAlignment="1">
      <alignment horizontal="center" vertical="center" wrapText="1"/>
    </xf>
    <xf numFmtId="1" fontId="3" fillId="3" borderId="26" xfId="1" applyNumberFormat="1" applyFont="1" applyFill="1" applyBorder="1" applyAlignment="1" applyProtection="1">
      <alignment horizontal="center" vertical="center" wrapText="1"/>
    </xf>
    <xf numFmtId="1" fontId="3" fillId="3" borderId="25" xfId="1" applyNumberFormat="1" applyFont="1" applyFill="1" applyBorder="1" applyAlignment="1" applyProtection="1">
      <alignment horizontal="center" vertical="center" wrapText="1"/>
    </xf>
    <xf numFmtId="1" fontId="3" fillId="3" borderId="27" xfId="1" applyNumberFormat="1" applyFont="1" applyFill="1" applyBorder="1" applyAlignment="1">
      <alignment horizontal="center" vertical="center" wrapText="1"/>
    </xf>
    <xf numFmtId="1" fontId="3" fillId="3" borderId="24" xfId="1" applyNumberFormat="1" applyFont="1" applyFill="1" applyBorder="1" applyAlignment="1">
      <alignment horizontal="center" vertical="center" wrapText="1"/>
    </xf>
    <xf numFmtId="1" fontId="3" fillId="4" borderId="25" xfId="1" applyNumberFormat="1" applyFont="1" applyFill="1" applyBorder="1" applyAlignment="1">
      <alignment horizontal="center" vertical="center" wrapText="1"/>
    </xf>
    <xf numFmtId="0" fontId="9" fillId="5" borderId="14" xfId="3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1" fontId="6" fillId="0" borderId="16" xfId="1" applyNumberFormat="1" applyFont="1" applyFill="1" applyBorder="1" applyAlignment="1" applyProtection="1">
      <alignment horizontal="center" vertical="center" wrapText="1"/>
    </xf>
    <xf numFmtId="1" fontId="6" fillId="0" borderId="13" xfId="1" applyNumberFormat="1" applyFont="1" applyFill="1" applyBorder="1" applyAlignment="1" applyProtection="1">
      <alignment horizontal="center" vertical="center" wrapText="1"/>
    </xf>
    <xf numFmtId="1" fontId="6" fillId="0" borderId="16" xfId="1" applyNumberFormat="1" applyFont="1" applyBorder="1" applyAlignment="1">
      <alignment horizontal="center" vertical="center" wrapText="1"/>
    </xf>
    <xf numFmtId="1" fontId="6" fillId="0" borderId="17" xfId="1" applyNumberFormat="1" applyFont="1" applyFill="1" applyBorder="1" applyAlignment="1" applyProtection="1">
      <alignment horizontal="center" vertical="center" wrapText="1"/>
    </xf>
    <xf numFmtId="1" fontId="3" fillId="0" borderId="17" xfId="1" applyNumberFormat="1" applyFont="1" applyBorder="1" applyAlignment="1">
      <alignment horizontal="center" vertical="center" wrapText="1"/>
    </xf>
    <xf numFmtId="1" fontId="3" fillId="0" borderId="18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6" xfId="1" applyNumberFormat="1" applyFont="1" applyBorder="1" applyAlignment="1">
      <alignment horizontal="center" vertical="center" wrapText="1"/>
    </xf>
    <xf numFmtId="1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17" xfId="1" applyNumberFormat="1" applyFont="1" applyBorder="1" applyAlignment="1">
      <alignment horizontal="center" vertical="center" wrapText="1"/>
    </xf>
    <xf numFmtId="0" fontId="3" fillId="3" borderId="56" xfId="1" applyFont="1" applyFill="1" applyBorder="1" applyAlignment="1" applyProtection="1">
      <alignment horizontal="center" vertical="center" wrapText="1"/>
    </xf>
    <xf numFmtId="0" fontId="3" fillId="3" borderId="57" xfId="1" applyFont="1" applyFill="1" applyBorder="1" applyAlignment="1" applyProtection="1">
      <alignment horizontal="left" vertical="center" wrapText="1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3" borderId="14" xfId="1" applyFont="1" applyFill="1" applyBorder="1" applyAlignment="1" applyProtection="1">
      <alignment horizontal="center" vertical="center" wrapText="1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</xf>
    <xf numFmtId="1" fontId="3" fillId="3" borderId="14" xfId="1" applyNumberFormat="1" applyFont="1" applyFill="1" applyBorder="1" applyAlignment="1" applyProtection="1">
      <alignment horizontal="center" vertical="center" wrapText="1"/>
    </xf>
    <xf numFmtId="1" fontId="3" fillId="3" borderId="16" xfId="1" applyNumberFormat="1" applyFont="1" applyFill="1" applyBorder="1" applyAlignment="1" applyProtection="1">
      <alignment horizontal="center" vertical="center" wrapText="1"/>
    </xf>
    <xf numFmtId="1" fontId="3" fillId="3" borderId="13" xfId="1" applyNumberFormat="1" applyFont="1" applyFill="1" applyBorder="1" applyAlignment="1" applyProtection="1">
      <alignment horizontal="center" vertical="center" wrapText="1"/>
    </xf>
    <xf numFmtId="1" fontId="3" fillId="3" borderId="16" xfId="1" applyNumberFormat="1" applyFont="1" applyFill="1" applyBorder="1" applyAlignment="1">
      <alignment horizontal="center" vertical="center" wrapText="1"/>
    </xf>
    <xf numFmtId="1" fontId="3" fillId="3" borderId="17" xfId="1" applyNumberFormat="1" applyFont="1" applyFill="1" applyBorder="1" applyAlignment="1" applyProtection="1">
      <alignment horizontal="center" vertical="center" wrapText="1"/>
    </xf>
    <xf numFmtId="1" fontId="3" fillId="3" borderId="58" xfId="1" applyNumberFormat="1" applyFont="1" applyFill="1" applyBorder="1" applyAlignment="1">
      <alignment horizontal="center" vertical="center" wrapText="1"/>
    </xf>
    <xf numFmtId="1" fontId="3" fillId="3" borderId="59" xfId="1" applyNumberFormat="1" applyFont="1" applyFill="1" applyBorder="1" applyAlignment="1">
      <alignment horizontal="center" vertical="center" wrapText="1"/>
    </xf>
    <xf numFmtId="1" fontId="3" fillId="3" borderId="28" xfId="1" applyNumberFormat="1" applyFont="1" applyFill="1" applyBorder="1" applyAlignment="1">
      <alignment horizontal="center" vertical="center" wrapText="1"/>
    </xf>
    <xf numFmtId="1" fontId="3" fillId="3" borderId="29" xfId="1" applyNumberFormat="1" applyFont="1" applyFill="1" applyBorder="1" applyAlignment="1">
      <alignment horizontal="center" vertical="center" wrapText="1"/>
    </xf>
    <xf numFmtId="0" fontId="9" fillId="0" borderId="14" xfId="3" applyNumberFormat="1" applyFont="1" applyFill="1" applyBorder="1" applyAlignment="1" applyProtection="1">
      <alignment horizontal="center" vertical="center"/>
      <protection locked="0"/>
    </xf>
    <xf numFmtId="0" fontId="9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6" fillId="6" borderId="13" xfId="1" applyFont="1" applyFill="1" applyBorder="1" applyAlignment="1">
      <alignment horizontal="center"/>
    </xf>
    <xf numFmtId="0" fontId="6" fillId="6" borderId="14" xfId="1" applyFont="1" applyFill="1" applyBorder="1" applyAlignment="1">
      <alignment horizontal="center"/>
    </xf>
    <xf numFmtId="0" fontId="6" fillId="6" borderId="18" xfId="1" applyFont="1" applyFill="1" applyBorder="1" applyAlignment="1">
      <alignment horizontal="center"/>
    </xf>
    <xf numFmtId="0" fontId="6" fillId="6" borderId="16" xfId="1" applyFont="1" applyFill="1" applyBorder="1" applyAlignment="1">
      <alignment horizontal="center"/>
    </xf>
    <xf numFmtId="1" fontId="6" fillId="6" borderId="13" xfId="1" applyNumberFormat="1" applyFont="1" applyFill="1" applyBorder="1" applyAlignment="1" applyProtection="1">
      <alignment horizontal="center" vertical="center" wrapText="1"/>
    </xf>
    <xf numFmtId="1" fontId="6" fillId="6" borderId="16" xfId="1" applyNumberFormat="1" applyFont="1" applyFill="1" applyBorder="1" applyAlignment="1" applyProtection="1">
      <alignment horizontal="center" vertical="center" wrapText="1"/>
    </xf>
    <xf numFmtId="1" fontId="6" fillId="6" borderId="17" xfId="1" applyNumberFormat="1" applyFont="1" applyFill="1" applyBorder="1" applyAlignment="1" applyProtection="1">
      <alignment horizontal="center" vertical="center" wrapText="1"/>
    </xf>
    <xf numFmtId="1" fontId="6" fillId="0" borderId="58" xfId="1" applyNumberFormat="1" applyFont="1" applyBorder="1" applyAlignment="1">
      <alignment horizontal="center" vertical="center" wrapText="1"/>
    </xf>
    <xf numFmtId="1" fontId="6" fillId="0" borderId="59" xfId="1" applyNumberFormat="1" applyFont="1" applyBorder="1" applyAlignment="1">
      <alignment horizontal="center" vertical="center" wrapText="1"/>
    </xf>
    <xf numFmtId="1" fontId="6" fillId="0" borderId="28" xfId="1" applyNumberFormat="1" applyFont="1" applyBorder="1" applyAlignment="1">
      <alignment horizontal="center" vertical="center" wrapText="1"/>
    </xf>
    <xf numFmtId="1" fontId="6" fillId="0" borderId="29" xfId="1" applyNumberFormat="1" applyFont="1" applyBorder="1" applyAlignment="1">
      <alignment horizontal="center" vertical="center" wrapText="1"/>
    </xf>
    <xf numFmtId="0" fontId="6" fillId="6" borderId="13" xfId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16" xfId="1" applyFont="1" applyFill="1" applyBorder="1" applyAlignment="1" applyProtection="1">
      <alignment horizontal="center" vertical="center" wrapText="1"/>
    </xf>
    <xf numFmtId="0" fontId="8" fillId="7" borderId="46" xfId="1" applyFont="1" applyFill="1" applyBorder="1" applyAlignment="1" applyProtection="1">
      <alignment horizontal="center" wrapText="1"/>
      <protection hidden="1"/>
    </xf>
    <xf numFmtId="0" fontId="12" fillId="7" borderId="46" xfId="1" applyFont="1" applyFill="1" applyBorder="1" applyAlignment="1" applyProtection="1">
      <alignment horizontal="left" vertical="center" wrapText="1"/>
      <protection hidden="1"/>
    </xf>
    <xf numFmtId="1" fontId="13" fillId="7" borderId="60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47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19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48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20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22" xfId="1" applyNumberFormat="1" applyFont="1" applyFill="1" applyBorder="1" applyAlignment="1" applyProtection="1">
      <alignment horizontal="center" vertical="center" wrapText="1"/>
      <protection hidden="1"/>
    </xf>
    <xf numFmtId="1" fontId="13" fillId="7" borderId="61" xfId="1" applyNumberFormat="1" applyFont="1" applyFill="1" applyBorder="1" applyAlignment="1" applyProtection="1">
      <alignment horizontal="center" vertical="center" wrapText="1"/>
      <protection hidden="1"/>
    </xf>
    <xf numFmtId="0" fontId="3" fillId="8" borderId="62" xfId="1" applyFont="1" applyFill="1" applyBorder="1" applyAlignment="1" applyProtection="1">
      <alignment horizontal="center" vertical="center" wrapText="1"/>
      <protection hidden="1"/>
    </xf>
    <xf numFmtId="0" fontId="3" fillId="8" borderId="57" xfId="1" applyFont="1" applyFill="1" applyBorder="1" applyAlignment="1">
      <alignment horizontal="left" vertical="center" wrapText="1"/>
    </xf>
    <xf numFmtId="49" fontId="3" fillId="8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8" borderId="14" xfId="1" applyNumberFormat="1" applyFont="1" applyFill="1" applyBorder="1" applyAlignment="1" applyProtection="1">
      <alignment horizontal="center" vertical="center" wrapText="1"/>
      <protection hidden="1"/>
    </xf>
    <xf numFmtId="49" fontId="3" fillId="8" borderId="18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24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55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26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25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63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6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6" xfId="1" applyFont="1" applyBorder="1" applyAlignment="1" applyProtection="1">
      <alignment horizontal="center" vertical="center" wrapText="1"/>
      <protection hidden="1"/>
    </xf>
    <xf numFmtId="0" fontId="6" fillId="0" borderId="57" xfId="1" applyFont="1" applyBorder="1" applyAlignment="1" applyProtection="1">
      <alignment horizontal="left" vertical="center" wrapText="1"/>
      <protection hidden="1"/>
    </xf>
    <xf numFmtId="49" fontId="6" fillId="0" borderId="13" xfId="1" applyNumberFormat="1" applyFont="1" applyBorder="1" applyAlignment="1" applyProtection="1">
      <alignment horizontal="center" vertical="center" wrapText="1"/>
      <protection hidden="1"/>
    </xf>
    <xf numFmtId="49" fontId="6" fillId="0" borderId="14" xfId="1" applyNumberFormat="1" applyFont="1" applyBorder="1" applyAlignment="1" applyProtection="1">
      <alignment horizontal="center" vertical="center" wrapText="1"/>
      <protection hidden="1"/>
    </xf>
    <xf numFmtId="49" fontId="6" fillId="0" borderId="18" xfId="1" applyNumberFormat="1" applyFont="1" applyBorder="1" applyAlignment="1" applyProtection="1">
      <alignment horizontal="center" vertical="center" wrapText="1"/>
      <protection hidden="1"/>
    </xf>
    <xf numFmtId="1" fontId="6" fillId="0" borderId="13" xfId="1" applyNumberFormat="1" applyFont="1" applyBorder="1" applyAlignment="1" applyProtection="1">
      <alignment horizontal="center" vertical="center" wrapText="1"/>
      <protection hidden="1"/>
    </xf>
    <xf numFmtId="1" fontId="3" fillId="0" borderId="14" xfId="1" applyNumberFormat="1" applyFont="1" applyBorder="1" applyAlignment="1" applyProtection="1">
      <alignment horizontal="center" vertical="center" wrapText="1"/>
      <protection hidden="1"/>
    </xf>
    <xf numFmtId="1" fontId="6" fillId="0" borderId="14" xfId="1" applyNumberFormat="1" applyFont="1" applyBorder="1" applyAlignment="1" applyProtection="1">
      <alignment horizontal="center" vertical="center" wrapText="1"/>
      <protection hidden="1"/>
    </xf>
    <xf numFmtId="1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16" xfId="1" applyNumberFormat="1" applyFont="1" applyBorder="1" applyAlignment="1" applyProtection="1">
      <alignment horizontal="center" vertical="center" wrapText="1"/>
      <protection hidden="1"/>
    </xf>
    <xf numFmtId="1" fontId="6" fillId="0" borderId="17" xfId="1" applyNumberFormat="1" applyFont="1" applyBorder="1" applyAlignment="1" applyProtection="1">
      <alignment horizontal="center" vertical="center" wrapText="1"/>
      <protection hidden="1"/>
    </xf>
    <xf numFmtId="1" fontId="6" fillId="0" borderId="18" xfId="1" applyNumberFormat="1" applyFont="1" applyBorder="1" applyAlignment="1" applyProtection="1">
      <alignment horizontal="center" vertical="center" wrapText="1"/>
      <protection hidden="1"/>
    </xf>
    <xf numFmtId="0" fontId="3" fillId="8" borderId="56" xfId="1" applyFont="1" applyFill="1" applyBorder="1" applyAlignment="1">
      <alignment horizontal="center" vertical="center" wrapText="1"/>
    </xf>
    <xf numFmtId="1" fontId="3" fillId="8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14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16" xfId="1" applyNumberFormat="1" applyFont="1" applyFill="1" applyBorder="1" applyAlignment="1" applyProtection="1">
      <alignment horizontal="center" vertical="center" wrapText="1"/>
      <protection hidden="1"/>
    </xf>
    <xf numFmtId="1" fontId="3" fillId="8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9" borderId="57" xfId="1" applyFont="1" applyFill="1" applyBorder="1" applyAlignment="1" applyProtection="1">
      <alignment horizontal="left" vertical="center" wrapText="1"/>
      <protection hidden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1" fontId="3" fillId="11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14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67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5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 wrapText="1"/>
    </xf>
    <xf numFmtId="1" fontId="15" fillId="0" borderId="68" xfId="2" applyNumberFormat="1" applyFont="1" applyBorder="1" applyAlignment="1">
      <alignment horizontal="center" vertical="center" wrapText="1"/>
    </xf>
    <xf numFmtId="1" fontId="15" fillId="0" borderId="69" xfId="2" applyNumberFormat="1" applyFont="1" applyBorder="1" applyAlignment="1">
      <alignment horizontal="center" vertical="center" wrapText="1"/>
    </xf>
    <xf numFmtId="1" fontId="15" fillId="0" borderId="70" xfId="2" applyNumberFormat="1" applyFont="1" applyBorder="1" applyAlignment="1">
      <alignment horizontal="center" vertical="center" wrapText="1"/>
    </xf>
    <xf numFmtId="1" fontId="15" fillId="0" borderId="71" xfId="2" applyNumberFormat="1" applyFont="1" applyBorder="1" applyAlignment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6" fillId="12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1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5" xfId="1" applyFont="1" applyBorder="1" applyAlignment="1" applyProtection="1">
      <alignment horizontal="center" vertical="center" wrapText="1"/>
      <protection hidden="1"/>
    </xf>
    <xf numFmtId="0" fontId="6" fillId="0" borderId="66" xfId="1" applyFont="1" applyBorder="1" applyAlignment="1" applyProtection="1">
      <alignment horizontal="left" vertical="center" wrapText="1"/>
      <protection hidden="1"/>
    </xf>
    <xf numFmtId="1" fontId="6" fillId="0" borderId="58" xfId="1" applyNumberFormat="1" applyFont="1" applyBorder="1" applyAlignment="1" applyProtection="1">
      <alignment horizontal="center" vertical="center" wrapText="1"/>
      <protection hidden="1"/>
    </xf>
    <xf numFmtId="1" fontId="6" fillId="0" borderId="29" xfId="1" applyNumberFormat="1" applyFont="1" applyBorder="1" applyAlignment="1" applyProtection="1">
      <alignment horizontal="center" vertical="center" wrapText="1"/>
      <protection hidden="1"/>
    </xf>
    <xf numFmtId="1" fontId="15" fillId="0" borderId="72" xfId="2" applyNumberFormat="1" applyFont="1" applyBorder="1" applyAlignment="1">
      <alignment horizontal="center" vertical="center" wrapText="1"/>
    </xf>
    <xf numFmtId="1" fontId="15" fillId="0" borderId="73" xfId="2" applyNumberFormat="1" applyFont="1" applyBorder="1" applyAlignment="1">
      <alignment horizontal="center" vertical="center" wrapText="1"/>
    </xf>
    <xf numFmtId="1" fontId="15" fillId="0" borderId="74" xfId="2" applyNumberFormat="1" applyFont="1" applyBorder="1" applyAlignment="1">
      <alignment horizontal="center" vertical="center" wrapText="1"/>
    </xf>
    <xf numFmtId="1" fontId="15" fillId="0" borderId="75" xfId="2" applyNumberFormat="1" applyFont="1" applyBorder="1" applyAlignment="1">
      <alignment horizontal="center" vertical="center" wrapText="1"/>
    </xf>
    <xf numFmtId="1" fontId="15" fillId="0" borderId="76" xfId="2" applyNumberFormat="1" applyFont="1" applyBorder="1" applyAlignment="1">
      <alignment horizontal="center" vertical="center" wrapText="1"/>
    </xf>
    <xf numFmtId="1" fontId="15" fillId="0" borderId="77" xfId="2" applyNumberFormat="1" applyFont="1" applyBorder="1" applyAlignment="1">
      <alignment horizontal="center" vertical="center" wrapText="1"/>
    </xf>
    <xf numFmtId="0" fontId="6" fillId="11" borderId="56" xfId="1" applyFont="1" applyFill="1" applyBorder="1" applyAlignment="1" applyProtection="1">
      <alignment horizontal="center" vertical="center" wrapText="1"/>
      <protection hidden="1"/>
    </xf>
    <xf numFmtId="0" fontId="6" fillId="11" borderId="57" xfId="1" applyFont="1" applyFill="1" applyBorder="1" applyAlignment="1" applyProtection="1">
      <alignment horizontal="left" vertical="center" wrapText="1"/>
      <protection hidden="1"/>
    </xf>
    <xf numFmtId="49" fontId="6" fillId="11" borderId="13" xfId="1" applyNumberFormat="1" applyFont="1" applyFill="1" applyBorder="1" applyAlignment="1" applyProtection="1">
      <alignment horizontal="center" vertical="center" wrapText="1"/>
      <protection hidden="1"/>
    </xf>
    <xf numFmtId="49" fontId="6" fillId="11" borderId="14" xfId="1" applyNumberFormat="1" applyFont="1" applyFill="1" applyBorder="1" applyAlignment="1" applyProtection="1">
      <alignment horizontal="center" vertical="center" wrapText="1"/>
      <protection hidden="1"/>
    </xf>
    <xf numFmtId="49" fontId="6" fillId="11" borderId="18" xfId="1" applyNumberFormat="1" applyFont="1" applyFill="1" applyBorder="1" applyAlignment="1" applyProtection="1">
      <alignment horizontal="center" vertical="center" wrapText="1"/>
      <protection hidden="1"/>
    </xf>
    <xf numFmtId="1" fontId="6" fillId="11" borderId="13" xfId="1" applyNumberFormat="1" applyFont="1" applyFill="1" applyBorder="1" applyAlignment="1" applyProtection="1">
      <alignment horizontal="center" vertical="center" wrapText="1"/>
      <protection hidden="1"/>
    </xf>
    <xf numFmtId="1" fontId="6" fillId="11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11" borderId="16" xfId="1" applyNumberFormat="1" applyFont="1" applyFill="1" applyBorder="1" applyAlignment="1" applyProtection="1">
      <alignment horizontal="center" vertical="center" wrapText="1"/>
      <protection hidden="1"/>
    </xf>
    <xf numFmtId="1" fontId="6" fillId="11" borderId="17" xfId="1" applyNumberFormat="1" applyFont="1" applyFill="1" applyBorder="1" applyAlignment="1" applyProtection="1">
      <alignment horizontal="center" vertical="center" wrapText="1"/>
      <protection hidden="1"/>
    </xf>
    <xf numFmtId="1" fontId="15" fillId="11" borderId="17" xfId="2" applyNumberFormat="1" applyFont="1" applyFill="1" applyBorder="1" applyAlignment="1">
      <alignment horizontal="center" vertical="center" wrapText="1"/>
    </xf>
    <xf numFmtId="1" fontId="15" fillId="11" borderId="18" xfId="2" applyNumberFormat="1" applyFont="1" applyFill="1" applyBorder="1" applyAlignment="1">
      <alignment horizontal="center" vertical="center" wrapText="1"/>
    </xf>
    <xf numFmtId="1" fontId="15" fillId="11" borderId="13" xfId="2" applyNumberFormat="1" applyFont="1" applyFill="1" applyBorder="1" applyAlignment="1">
      <alignment horizontal="center" vertical="center" wrapText="1"/>
    </xf>
    <xf numFmtId="1" fontId="15" fillId="11" borderId="16" xfId="2" applyNumberFormat="1" applyFont="1" applyFill="1" applyBorder="1" applyAlignment="1">
      <alignment horizontal="center" vertical="center" wrapText="1"/>
    </xf>
    <xf numFmtId="0" fontId="6" fillId="11" borderId="57" xfId="1" applyFont="1" applyFill="1" applyBorder="1" applyAlignment="1">
      <alignment horizontal="left" vertical="center" wrapText="1"/>
    </xf>
    <xf numFmtId="1" fontId="6" fillId="11" borderId="18" xfId="1" applyNumberFormat="1" applyFont="1" applyFill="1" applyBorder="1" applyAlignment="1" applyProtection="1">
      <alignment horizontal="center" vertical="center" wrapText="1"/>
      <protection hidden="1"/>
    </xf>
    <xf numFmtId="1" fontId="6" fillId="11" borderId="14" xfId="1" applyNumberFormat="1" applyFont="1" applyFill="1" applyBorder="1" applyAlignment="1">
      <alignment horizontal="center" vertical="center" wrapText="1"/>
    </xf>
    <xf numFmtId="1" fontId="6" fillId="11" borderId="17" xfId="1" applyNumberFormat="1" applyFont="1" applyFill="1" applyBorder="1" applyAlignment="1">
      <alignment horizontal="center" vertical="center" wrapText="1"/>
    </xf>
    <xf numFmtId="1" fontId="6" fillId="11" borderId="18" xfId="1" applyNumberFormat="1" applyFont="1" applyFill="1" applyBorder="1" applyAlignment="1">
      <alignment horizontal="center" vertical="center" wrapText="1"/>
    </xf>
    <xf numFmtId="1" fontId="6" fillId="11" borderId="13" xfId="1" applyNumberFormat="1" applyFont="1" applyFill="1" applyBorder="1" applyAlignment="1">
      <alignment horizontal="center" vertical="center" wrapText="1"/>
    </xf>
    <xf numFmtId="1" fontId="6" fillId="11" borderId="16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 applyProtection="1">
      <alignment vertical="center" wrapText="1"/>
      <protection hidden="1"/>
    </xf>
    <xf numFmtId="49" fontId="3" fillId="2" borderId="14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4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67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57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14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18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67" xfId="1" applyNumberFormat="1" applyFont="1" applyFill="1" applyBorder="1" applyAlignment="1" applyProtection="1">
      <alignment horizontal="center" vertical="center" wrapText="1"/>
      <protection hidden="1"/>
    </xf>
    <xf numFmtId="1" fontId="3" fillId="10" borderId="57" xfId="1" applyNumberFormat="1" applyFont="1" applyFill="1" applyBorder="1" applyAlignment="1" applyProtection="1">
      <alignment horizontal="center" vertical="center" wrapText="1"/>
      <protection hidden="1"/>
    </xf>
    <xf numFmtId="0" fontId="3" fillId="13" borderId="65" xfId="1" applyFont="1" applyFill="1" applyBorder="1" applyAlignment="1" applyProtection="1">
      <alignment horizontal="center" vertical="center" wrapText="1"/>
      <protection hidden="1"/>
    </xf>
    <xf numFmtId="0" fontId="3" fillId="13" borderId="66" xfId="1" applyFont="1" applyFill="1" applyBorder="1" applyAlignment="1" applyProtection="1">
      <alignment horizontal="left" vertical="center"/>
      <protection hidden="1"/>
    </xf>
    <xf numFmtId="49" fontId="3" fillId="13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13" borderId="14" xfId="1" applyNumberFormat="1" applyFont="1" applyFill="1" applyBorder="1" applyAlignment="1" applyProtection="1">
      <alignment horizontal="center" vertical="center" wrapText="1"/>
      <protection hidden="1"/>
    </xf>
    <xf numFmtId="49" fontId="3" fillId="13" borderId="18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14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17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67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57" xfId="1" applyNumberFormat="1" applyFont="1" applyFill="1" applyBorder="1" applyAlignment="1" applyProtection="1">
      <alignment horizontal="center" vertical="center" wrapText="1"/>
      <protection hidden="1"/>
    </xf>
    <xf numFmtId="1" fontId="6" fillId="14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67" xfId="1" applyNumberFormat="1" applyFont="1" applyBorder="1" applyAlignment="1" applyProtection="1">
      <alignment horizontal="center" vertical="center" wrapText="1"/>
      <protection hidden="1"/>
    </xf>
    <xf numFmtId="1" fontId="6" fillId="0" borderId="57" xfId="1" applyNumberFormat="1" applyFont="1" applyBorder="1" applyAlignment="1" applyProtection="1">
      <alignment horizontal="center" vertical="center" wrapText="1"/>
      <protection hidden="1"/>
    </xf>
    <xf numFmtId="0" fontId="3" fillId="13" borderId="66" xfId="1" applyFont="1" applyFill="1" applyBorder="1" applyAlignment="1" applyProtection="1">
      <alignment horizontal="left" vertical="center" wrapText="1"/>
      <protection hidden="1"/>
    </xf>
    <xf numFmtId="1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3" fillId="13" borderId="16" xfId="1" applyNumberFormat="1" applyFont="1" applyFill="1" applyBorder="1" applyAlignment="1" applyProtection="1">
      <alignment horizontal="center" vertical="center" wrapText="1"/>
      <protection hidden="1"/>
    </xf>
    <xf numFmtId="49" fontId="3" fillId="10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10" borderId="14" xfId="1" applyNumberFormat="1" applyFont="1" applyFill="1" applyBorder="1" applyAlignment="1" applyProtection="1">
      <alignment horizontal="center" vertical="center" wrapText="1"/>
      <protection hidden="1"/>
    </xf>
    <xf numFmtId="49" fontId="3" fillId="1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10" borderId="56" xfId="1" applyFont="1" applyFill="1" applyBorder="1" applyAlignment="1" applyProtection="1">
      <alignment horizontal="center" vertical="center" wrapText="1"/>
      <protection hidden="1"/>
    </xf>
    <xf numFmtId="0" fontId="6" fillId="10" borderId="57" xfId="1" applyFont="1" applyFill="1" applyBorder="1" applyAlignment="1" applyProtection="1">
      <alignment horizontal="left" vertical="center" wrapText="1"/>
      <protection hidden="1"/>
    </xf>
    <xf numFmtId="49" fontId="6" fillId="10" borderId="13" xfId="1" applyNumberFormat="1" applyFont="1" applyFill="1" applyBorder="1" applyAlignment="1" applyProtection="1">
      <alignment horizontal="center" vertical="center" wrapText="1"/>
      <protection hidden="1"/>
    </xf>
    <xf numFmtId="49" fontId="6" fillId="10" borderId="14" xfId="1" applyNumberFormat="1" applyFont="1" applyFill="1" applyBorder="1" applyAlignment="1" applyProtection="1">
      <alignment horizontal="center" vertical="center" wrapText="1"/>
      <protection hidden="1"/>
    </xf>
    <xf numFmtId="49" fontId="6" fillId="10" borderId="18" xfId="1" applyNumberFormat="1" applyFont="1" applyFill="1" applyBorder="1" applyAlignment="1" applyProtection="1">
      <alignment horizontal="center" vertical="center" wrapText="1"/>
      <protection hidden="1"/>
    </xf>
    <xf numFmtId="1" fontId="6" fillId="10" borderId="13" xfId="1" applyNumberFormat="1" applyFont="1" applyFill="1" applyBorder="1" applyAlignment="1" applyProtection="1">
      <alignment horizontal="center" vertical="center" wrapText="1"/>
      <protection hidden="1"/>
    </xf>
    <xf numFmtId="1" fontId="6" fillId="10" borderId="14" xfId="1" applyNumberFormat="1" applyFont="1" applyFill="1" applyBorder="1" applyAlignment="1" applyProtection="1">
      <alignment horizontal="center" vertical="center" wrapText="1"/>
      <protection hidden="1"/>
    </xf>
    <xf numFmtId="1" fontId="6" fillId="10" borderId="16" xfId="1" applyNumberFormat="1" applyFont="1" applyFill="1" applyBorder="1" applyAlignment="1" applyProtection="1">
      <alignment horizontal="center" vertical="center" wrapText="1"/>
      <protection hidden="1"/>
    </xf>
    <xf numFmtId="1" fontId="6" fillId="10" borderId="17" xfId="1" applyNumberFormat="1" applyFont="1" applyFill="1" applyBorder="1" applyAlignment="1" applyProtection="1">
      <alignment horizontal="center" vertical="center" wrapText="1"/>
      <protection hidden="1"/>
    </xf>
    <xf numFmtId="1" fontId="6" fillId="10" borderId="18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3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6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8" xfId="1" applyNumberFormat="1" applyFont="1" applyBorder="1" applyAlignment="1" applyProtection="1">
      <alignment horizontal="center" vertical="center" wrapText="1"/>
      <protection hidden="1"/>
    </xf>
    <xf numFmtId="49" fontId="6" fillId="0" borderId="15" xfId="1" applyNumberFormat="1" applyFont="1" applyBorder="1" applyAlignment="1" applyProtection="1">
      <alignment horizontal="center" vertical="center" wrapText="1"/>
      <protection hidden="1"/>
    </xf>
    <xf numFmtId="49" fontId="6" fillId="0" borderId="59" xfId="1" applyNumberFormat="1" applyFont="1" applyBorder="1" applyAlignment="1" applyProtection="1">
      <alignment horizontal="center" vertical="center" wrapText="1"/>
      <protection hidden="1"/>
    </xf>
    <xf numFmtId="1" fontId="6" fillId="0" borderId="28" xfId="1" applyNumberFormat="1" applyFont="1" applyBorder="1" applyAlignment="1" applyProtection="1">
      <alignment horizontal="center" vertical="center" wrapText="1"/>
      <protection hidden="1"/>
    </xf>
    <xf numFmtId="1" fontId="6" fillId="0" borderId="15" xfId="1" applyNumberFormat="1" applyFont="1" applyBorder="1" applyAlignment="1" applyProtection="1">
      <alignment horizontal="center" vertical="center" wrapText="1"/>
      <protection hidden="1"/>
    </xf>
    <xf numFmtId="1" fontId="3" fillId="0" borderId="15" xfId="1" applyNumberFormat="1" applyFont="1" applyBorder="1" applyAlignment="1" applyProtection="1">
      <alignment horizontal="center" vertical="center" wrapText="1"/>
      <protection hidden="1"/>
    </xf>
    <xf numFmtId="0" fontId="6" fillId="2" borderId="46" xfId="1" applyFont="1" applyFill="1" applyBorder="1" applyAlignment="1" applyProtection="1">
      <alignment horizontal="center" vertical="center" wrapText="1"/>
      <protection hidden="1"/>
    </xf>
    <xf numFmtId="0" fontId="3" fillId="2" borderId="47" xfId="1" applyFont="1" applyFill="1" applyBorder="1" applyAlignment="1" applyProtection="1">
      <alignment horizontal="left" vertical="center" wrapText="1"/>
      <protection hidden="1"/>
    </xf>
    <xf numFmtId="49" fontId="3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48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2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19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48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21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80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47" xfId="1" applyNumberFormat="1" applyFont="1" applyFill="1" applyBorder="1" applyAlignment="1" applyProtection="1">
      <alignment horizontal="center" vertical="center" wrapText="1"/>
      <protection hidden="1"/>
    </xf>
    <xf numFmtId="0" fontId="3" fillId="15" borderId="46" xfId="2" applyFont="1" applyFill="1" applyBorder="1" applyAlignment="1" applyProtection="1">
      <alignment horizontal="center" vertical="center" wrapText="1"/>
      <protection locked="0"/>
    </xf>
    <xf numFmtId="0" fontId="3" fillId="15" borderId="47" xfId="2" applyFont="1" applyFill="1" applyBorder="1" applyAlignment="1" applyProtection="1">
      <alignment horizontal="left" vertical="center" wrapText="1"/>
      <protection locked="0"/>
    </xf>
    <xf numFmtId="49" fontId="3" fillId="11" borderId="19" xfId="1" applyNumberFormat="1" applyFont="1" applyFill="1" applyBorder="1" applyAlignment="1" applyProtection="1">
      <alignment horizontal="center" vertical="center" wrapText="1"/>
      <protection hidden="1"/>
    </xf>
    <xf numFmtId="49" fontId="3" fillId="11" borderId="48" xfId="1" applyNumberFormat="1" applyFont="1" applyFill="1" applyBorder="1" applyAlignment="1" applyProtection="1">
      <alignment horizontal="center" vertical="center" wrapText="1"/>
      <protection hidden="1"/>
    </xf>
    <xf numFmtId="49" fontId="3" fillId="11" borderId="22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19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48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21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80" xfId="1" applyNumberFormat="1" applyFont="1" applyFill="1" applyBorder="1" applyAlignment="1" applyProtection="1">
      <alignment horizontal="center" vertical="center" wrapText="1"/>
      <protection hidden="1"/>
    </xf>
    <xf numFmtId="1" fontId="3" fillId="11" borderId="4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9" xfId="2" applyFont="1" applyBorder="1" applyAlignment="1" applyProtection="1">
      <alignment horizontal="center" vertical="center" wrapText="1"/>
      <protection locked="0"/>
    </xf>
    <xf numFmtId="0" fontId="6" fillId="0" borderId="50" xfId="2" applyFont="1" applyBorder="1" applyAlignment="1" applyProtection="1">
      <alignment horizontal="left" vertical="center" wrapText="1"/>
      <protection locked="0"/>
    </xf>
    <xf numFmtId="49" fontId="6" fillId="0" borderId="24" xfId="1" applyNumberFormat="1" applyFont="1" applyBorder="1" applyAlignment="1" applyProtection="1">
      <alignment horizontal="center" vertical="center" wrapText="1"/>
      <protection hidden="1"/>
    </xf>
    <xf numFmtId="49" fontId="6" fillId="0" borderId="55" xfId="1" applyNumberFormat="1" applyFont="1" applyBorder="1" applyAlignment="1" applyProtection="1">
      <alignment horizontal="center" vertical="center" wrapText="1"/>
      <protection hidden="1"/>
    </xf>
    <xf numFmtId="49" fontId="6" fillId="0" borderId="27" xfId="1" applyNumberFormat="1" applyFont="1" applyBorder="1" applyAlignment="1" applyProtection="1">
      <alignment horizontal="center" vertical="center" wrapText="1"/>
      <protection hidden="1"/>
    </xf>
    <xf numFmtId="1" fontId="6" fillId="0" borderId="24" xfId="1" applyNumberFormat="1" applyFont="1" applyBorder="1" applyAlignment="1" applyProtection="1">
      <alignment horizontal="center" vertical="center" wrapText="1"/>
      <protection hidden="1"/>
    </xf>
    <xf numFmtId="1" fontId="6" fillId="0" borderId="55" xfId="1" applyNumberFormat="1" applyFont="1" applyBorder="1" applyAlignment="1" applyProtection="1">
      <alignment horizontal="center" vertical="center" wrapText="1"/>
      <protection hidden="1"/>
    </xf>
    <xf numFmtId="1" fontId="6" fillId="0" borderId="25" xfId="1" applyNumberFormat="1" applyFont="1" applyBorder="1" applyAlignment="1" applyProtection="1">
      <alignment horizontal="center" vertical="center" wrapText="1"/>
      <protection hidden="1"/>
    </xf>
    <xf numFmtId="1" fontId="6" fillId="0" borderId="26" xfId="1" applyNumberFormat="1" applyFont="1" applyBorder="1" applyAlignment="1" applyProtection="1">
      <alignment horizontal="center" vertical="center" wrapText="1"/>
      <protection hidden="1"/>
    </xf>
    <xf numFmtId="1" fontId="6" fillId="0" borderId="27" xfId="1" applyNumberFormat="1" applyFont="1" applyBorder="1" applyAlignment="1" applyProtection="1">
      <alignment horizontal="center" vertical="center" wrapText="1"/>
      <protection hidden="1"/>
    </xf>
    <xf numFmtId="1" fontId="16" fillId="0" borderId="58" xfId="1" applyNumberFormat="1" applyFont="1" applyBorder="1" applyAlignment="1" applyProtection="1">
      <alignment horizontal="center" vertical="center" wrapText="1"/>
      <protection hidden="1"/>
    </xf>
    <xf numFmtId="1" fontId="6" fillId="0" borderId="59" xfId="1" applyNumberFormat="1" applyFont="1" applyBorder="1" applyAlignment="1" applyProtection="1">
      <alignment horizontal="center" vertical="center" wrapText="1"/>
      <protection hidden="1"/>
    </xf>
    <xf numFmtId="1" fontId="16" fillId="0" borderId="28" xfId="1" applyNumberFormat="1" applyFont="1" applyBorder="1" applyAlignment="1" applyProtection="1">
      <alignment horizontal="center" vertical="center" wrapText="1"/>
      <protection hidden="1"/>
    </xf>
    <xf numFmtId="0" fontId="13" fillId="16" borderId="46" xfId="1" applyFont="1" applyFill="1" applyBorder="1" applyAlignment="1" applyProtection="1">
      <alignment horizontal="left" vertical="center" wrapText="1"/>
      <protection hidden="1"/>
    </xf>
    <xf numFmtId="0" fontId="13" fillId="16" borderId="47" xfId="1" applyFont="1" applyFill="1" applyBorder="1" applyAlignment="1" applyProtection="1">
      <alignment horizontal="left" vertical="center" wrapText="1"/>
      <protection hidden="1"/>
    </xf>
    <xf numFmtId="1" fontId="3" fillId="2" borderId="20" xfId="1" applyNumberFormat="1" applyFont="1" applyFill="1" applyBorder="1" applyAlignment="1" applyProtection="1">
      <alignment horizontal="center" vertical="center" wrapText="1"/>
      <protection hidden="1"/>
    </xf>
    <xf numFmtId="1" fontId="3" fillId="2" borderId="22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55" xfId="1" applyNumberFormat="1" applyFont="1" applyBorder="1" applyAlignment="1" applyProtection="1">
      <alignment horizontal="center" vertical="center" wrapText="1"/>
      <protection hidden="1"/>
    </xf>
    <xf numFmtId="1" fontId="3" fillId="0" borderId="26" xfId="1" applyNumberFormat="1" applyFont="1" applyBorder="1" applyAlignment="1" applyProtection="1">
      <alignment horizontal="center" vertical="center" wrapText="1"/>
      <protection hidden="1"/>
    </xf>
    <xf numFmtId="1" fontId="3" fillId="0" borderId="25" xfId="1" applyNumberFormat="1" applyFont="1" applyBorder="1" applyAlignment="1" applyProtection="1">
      <alignment horizontal="center" vertical="center" wrapText="1"/>
      <protection hidden="1"/>
    </xf>
    <xf numFmtId="1" fontId="3" fillId="0" borderId="27" xfId="1" applyNumberFormat="1" applyFont="1" applyBorder="1" applyAlignment="1" applyProtection="1">
      <alignment horizontal="center" vertical="center" wrapText="1"/>
      <protection hidden="1"/>
    </xf>
    <xf numFmtId="1" fontId="3" fillId="0" borderId="24" xfId="1" applyNumberFormat="1" applyFont="1" applyBorder="1" applyAlignment="1" applyProtection="1">
      <alignment horizontal="center" vertical="center" wrapText="1"/>
      <protection hidden="1"/>
    </xf>
    <xf numFmtId="1" fontId="17" fillId="0" borderId="14" xfId="1" applyNumberFormat="1" applyFont="1" applyBorder="1" applyAlignment="1" applyProtection="1">
      <alignment horizontal="center" vertical="center" wrapText="1"/>
      <protection hidden="1"/>
    </xf>
    <xf numFmtId="1" fontId="17" fillId="0" borderId="17" xfId="1" applyNumberFormat="1" applyFont="1" applyBorder="1" applyAlignment="1" applyProtection="1">
      <alignment horizontal="center" vertical="center" wrapText="1"/>
      <protection hidden="1"/>
    </xf>
    <xf numFmtId="1" fontId="17" fillId="0" borderId="18" xfId="1" applyNumberFormat="1" applyFont="1" applyBorder="1" applyAlignment="1" applyProtection="1">
      <alignment horizontal="center" vertical="center" wrapText="1"/>
      <protection hidden="1"/>
    </xf>
    <xf numFmtId="1" fontId="17" fillId="0" borderId="13" xfId="1" applyNumberFormat="1" applyFont="1" applyBorder="1" applyAlignment="1" applyProtection="1">
      <alignment horizontal="center" vertical="center" wrapText="1"/>
      <protection hidden="1"/>
    </xf>
    <xf numFmtId="1" fontId="17" fillId="0" borderId="67" xfId="1" applyNumberFormat="1" applyFont="1" applyBorder="1" applyAlignment="1" applyProtection="1">
      <alignment horizontal="center" vertical="center" wrapText="1"/>
      <protection hidden="1"/>
    </xf>
    <xf numFmtId="1" fontId="18" fillId="0" borderId="26" xfId="1" applyNumberFormat="1" applyFont="1" applyBorder="1" applyAlignment="1" applyProtection="1">
      <alignment horizontal="center" vertical="center" wrapText="1"/>
      <protection hidden="1"/>
    </xf>
    <xf numFmtId="1" fontId="18" fillId="0" borderId="25" xfId="1" applyNumberFormat="1" applyFont="1" applyBorder="1" applyAlignment="1" applyProtection="1">
      <alignment horizontal="center" vertical="center" wrapText="1"/>
      <protection hidden="1"/>
    </xf>
    <xf numFmtId="1" fontId="3" fillId="0" borderId="17" xfId="1" applyNumberFormat="1" applyFont="1" applyBorder="1" applyAlignment="1" applyProtection="1">
      <alignment horizontal="center" vertical="center" wrapText="1"/>
      <protection hidden="1"/>
    </xf>
    <xf numFmtId="1" fontId="3" fillId="0" borderId="16" xfId="1" applyNumberFormat="1" applyFont="1" applyBorder="1" applyAlignment="1" applyProtection="1">
      <alignment horizontal="center" vertical="center" wrapText="1"/>
      <protection hidden="1"/>
    </xf>
    <xf numFmtId="1" fontId="3" fillId="0" borderId="18" xfId="1" applyNumberFormat="1" applyFont="1" applyBorder="1" applyAlignment="1" applyProtection="1">
      <alignment horizontal="center" vertical="center" wrapText="1"/>
      <protection hidden="1"/>
    </xf>
    <xf numFmtId="1" fontId="3" fillId="0" borderId="13" xfId="1" applyNumberFormat="1" applyFont="1" applyBorder="1" applyAlignment="1" applyProtection="1">
      <alignment horizontal="center" vertical="center" wrapText="1"/>
      <protection hidden="1"/>
    </xf>
    <xf numFmtId="1" fontId="17" fillId="0" borderId="16" xfId="1" applyNumberFormat="1" applyFont="1" applyBorder="1" applyAlignment="1" applyProtection="1">
      <alignment horizontal="center" vertical="center" wrapText="1"/>
      <protection hidden="1"/>
    </xf>
    <xf numFmtId="1" fontId="18" fillId="0" borderId="14" xfId="1" applyNumberFormat="1" applyFont="1" applyBorder="1" applyAlignment="1" applyProtection="1">
      <alignment horizontal="center" vertical="center" wrapText="1"/>
      <protection hidden="1"/>
    </xf>
    <xf numFmtId="1" fontId="18" fillId="0" borderId="18" xfId="1" applyNumberFormat="1" applyFont="1" applyBorder="1" applyAlignment="1" applyProtection="1">
      <alignment horizontal="center" vertical="center" wrapText="1"/>
      <protection hidden="1"/>
    </xf>
    <xf numFmtId="1" fontId="18" fillId="0" borderId="13" xfId="1" applyNumberFormat="1" applyFont="1" applyBorder="1" applyAlignment="1" applyProtection="1">
      <alignment horizontal="center" vertical="center" wrapText="1"/>
      <protection hidden="1"/>
    </xf>
    <xf numFmtId="1" fontId="18" fillId="0" borderId="17" xfId="1" applyNumberFormat="1" applyFont="1" applyBorder="1" applyAlignment="1" applyProtection="1">
      <alignment horizontal="center" vertical="center" wrapText="1"/>
      <protection hidden="1"/>
    </xf>
    <xf numFmtId="0" fontId="12" fillId="0" borderId="49" xfId="1" applyFont="1" applyBorder="1" applyAlignment="1" applyProtection="1">
      <alignment horizontal="center" vertical="center" wrapText="1"/>
    </xf>
    <xf numFmtId="0" fontId="12" fillId="0" borderId="50" xfId="1" applyFont="1" applyBorder="1" applyAlignment="1" applyProtection="1">
      <alignment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0" xfId="1" applyFont="1" applyBorder="1" applyAlignment="1">
      <alignment vertical="center" wrapText="1"/>
    </xf>
    <xf numFmtId="0" fontId="15" fillId="0" borderId="49" xfId="1" applyFont="1" applyBorder="1" applyAlignment="1">
      <alignment horizontal="center" vertical="center" wrapText="1"/>
    </xf>
    <xf numFmtId="0" fontId="15" fillId="0" borderId="50" xfId="1" applyFont="1" applyBorder="1" applyAlignment="1">
      <alignment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1" fontId="6" fillId="0" borderId="32" xfId="1" applyNumberFormat="1" applyFont="1" applyBorder="1" applyAlignment="1" applyProtection="1">
      <alignment horizontal="center" vertical="center" wrapText="1"/>
      <protection hidden="1"/>
    </xf>
    <xf numFmtId="1" fontId="6" fillId="0" borderId="33" xfId="1" applyNumberFormat="1" applyFont="1" applyBorder="1" applyAlignment="1" applyProtection="1">
      <alignment horizontal="center" vertical="center" wrapText="1"/>
      <protection hidden="1"/>
    </xf>
    <xf numFmtId="1" fontId="3" fillId="0" borderId="33" xfId="1" applyNumberFormat="1" applyFont="1" applyBorder="1" applyAlignment="1" applyProtection="1">
      <alignment horizontal="center" vertical="center" wrapText="1"/>
      <protection hidden="1"/>
    </xf>
    <xf numFmtId="1" fontId="6" fillId="0" borderId="35" xfId="1" applyNumberFormat="1" applyFont="1" applyBorder="1" applyAlignment="1" applyProtection="1">
      <alignment horizontal="center" vertical="center" wrapText="1"/>
      <protection hidden="1"/>
    </xf>
    <xf numFmtId="1" fontId="6" fillId="0" borderId="36" xfId="1" applyNumberFormat="1" applyFont="1" applyBorder="1" applyAlignment="1" applyProtection="1">
      <alignment horizontal="center" vertical="center" wrapText="1"/>
      <protection hidden="1"/>
    </xf>
    <xf numFmtId="1" fontId="6" fillId="0" borderId="37" xfId="1" applyNumberFormat="1" applyFont="1" applyBorder="1" applyAlignment="1" applyProtection="1">
      <alignment horizontal="center" vertical="center" wrapText="1"/>
      <protection hidden="1"/>
    </xf>
    <xf numFmtId="0" fontId="13" fillId="17" borderId="46" xfId="1" applyFont="1" applyFill="1" applyBorder="1" applyAlignment="1" applyProtection="1">
      <alignment horizontal="center" vertical="center" wrapText="1"/>
      <protection hidden="1"/>
    </xf>
    <xf numFmtId="0" fontId="13" fillId="17" borderId="47" xfId="1" applyFont="1" applyFill="1" applyBorder="1" applyAlignment="1" applyProtection="1">
      <alignment wrapText="1"/>
      <protection hidden="1"/>
    </xf>
    <xf numFmtId="0" fontId="13" fillId="2" borderId="24" xfId="1" applyFont="1" applyFill="1" applyBorder="1" applyAlignment="1" applyProtection="1">
      <alignment horizontal="center" vertical="center" wrapText="1"/>
      <protection hidden="1"/>
    </xf>
    <xf numFmtId="0" fontId="13" fillId="2" borderId="55" xfId="1" applyFont="1" applyFill="1" applyBorder="1" applyAlignment="1" applyProtection="1">
      <alignment horizontal="center" vertical="center" wrapText="1"/>
      <protection hidden="1"/>
    </xf>
    <xf numFmtId="0" fontId="13" fillId="2" borderId="27" xfId="1" applyFont="1" applyFill="1" applyBorder="1" applyAlignment="1" applyProtection="1">
      <alignment horizontal="center" vertical="center" wrapText="1"/>
      <protection hidden="1"/>
    </xf>
    <xf numFmtId="0" fontId="13" fillId="2" borderId="25" xfId="1" applyFont="1" applyFill="1" applyBorder="1" applyAlignment="1" applyProtection="1">
      <alignment horizontal="center" vertical="center" wrapText="1"/>
      <protection hidden="1"/>
    </xf>
    <xf numFmtId="1" fontId="13" fillId="2" borderId="86" xfId="1" applyNumberFormat="1" applyFont="1" applyFill="1" applyBorder="1" applyAlignment="1" applyProtection="1">
      <alignment horizontal="center" vertical="center" wrapText="1"/>
      <protection hidden="1"/>
    </xf>
    <xf numFmtId="1" fontId="13" fillId="2" borderId="0" xfId="1" applyNumberFormat="1" applyFont="1" applyFill="1" applyBorder="1" applyAlignment="1" applyProtection="1">
      <alignment horizontal="center" vertical="center" wrapText="1"/>
      <protection hidden="1"/>
    </xf>
    <xf numFmtId="1" fontId="13" fillId="2" borderId="19" xfId="1" applyNumberFormat="1" applyFont="1" applyFill="1" applyBorder="1" applyAlignment="1" applyProtection="1">
      <alignment horizontal="center" vertical="center" wrapText="1"/>
      <protection hidden="1"/>
    </xf>
    <xf numFmtId="1" fontId="13" fillId="2" borderId="20" xfId="1" applyNumberFormat="1" applyFont="1" applyFill="1" applyBorder="1" applyAlignment="1" applyProtection="1">
      <alignment horizontal="center" vertical="center" wrapText="1"/>
      <protection hidden="1"/>
    </xf>
    <xf numFmtId="1" fontId="13" fillId="2" borderId="21" xfId="1" applyNumberFormat="1" applyFont="1" applyFill="1" applyBorder="1" applyAlignment="1" applyProtection="1">
      <alignment horizontal="center" vertical="center" wrapText="1"/>
      <protection hidden="1"/>
    </xf>
    <xf numFmtId="1" fontId="13" fillId="2" borderId="22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57" xfId="1" applyNumberFormat="1" applyFont="1" applyBorder="1" applyAlignment="1" applyProtection="1">
      <alignment horizontal="center" vertical="center" wrapText="1"/>
      <protection hidden="1"/>
    </xf>
    <xf numFmtId="1" fontId="3" fillId="0" borderId="67" xfId="1" applyNumberFormat="1" applyFont="1" applyBorder="1" applyAlignment="1" applyProtection="1">
      <alignment horizontal="center" vertical="center" wrapText="1"/>
      <protection hidden="1"/>
    </xf>
    <xf numFmtId="0" fontId="6" fillId="0" borderId="31" xfId="1" applyFont="1" applyBorder="1"/>
    <xf numFmtId="0" fontId="6" fillId="0" borderId="40" xfId="1" applyFont="1" applyBorder="1"/>
    <xf numFmtId="1" fontId="3" fillId="0" borderId="36" xfId="1" applyNumberFormat="1" applyFont="1" applyBorder="1" applyAlignment="1" applyProtection="1">
      <alignment horizontal="center" vertical="center" wrapText="1"/>
      <protection hidden="1"/>
    </xf>
    <xf numFmtId="1" fontId="3" fillId="0" borderId="35" xfId="1" applyNumberFormat="1" applyFont="1" applyBorder="1" applyAlignment="1" applyProtection="1">
      <alignment horizontal="center" vertical="center" wrapText="1"/>
      <protection hidden="1"/>
    </xf>
    <xf numFmtId="1" fontId="3" fillId="0" borderId="37" xfId="1" applyNumberFormat="1" applyFont="1" applyBorder="1" applyAlignment="1" applyProtection="1">
      <alignment horizontal="center" vertical="center" wrapText="1"/>
      <protection hidden="1"/>
    </xf>
    <xf numFmtId="1" fontId="3" fillId="0" borderId="32" xfId="1" applyNumberFormat="1" applyFont="1" applyBorder="1" applyAlignment="1" applyProtection="1">
      <alignment horizontal="center" vertical="center" wrapText="1"/>
      <protection hidden="1"/>
    </xf>
    <xf numFmtId="1" fontId="0" fillId="0" borderId="0" xfId="0" applyNumberFormat="1"/>
    <xf numFmtId="0" fontId="6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8" fillId="0" borderId="13" xfId="1" applyNumberFormat="1" applyFont="1" applyBorder="1" applyAlignment="1" applyProtection="1">
      <alignment horizontal="left" vertical="center" wrapText="1"/>
      <protection hidden="1"/>
    </xf>
    <xf numFmtId="1" fontId="8" fillId="0" borderId="14" xfId="1" applyNumberFormat="1" applyFont="1" applyBorder="1" applyAlignment="1" applyProtection="1">
      <alignment horizontal="left" vertical="center" wrapText="1"/>
      <protection hidden="1"/>
    </xf>
    <xf numFmtId="1" fontId="8" fillId="0" borderId="16" xfId="1" applyNumberFormat="1" applyFont="1" applyBorder="1" applyAlignment="1" applyProtection="1">
      <alignment horizontal="left" vertical="center" wrapText="1"/>
      <protection hidden="1"/>
    </xf>
    <xf numFmtId="1" fontId="8" fillId="0" borderId="32" xfId="1" applyNumberFormat="1" applyFont="1" applyBorder="1" applyAlignment="1" applyProtection="1">
      <alignment horizontal="left" vertical="center" wrapText="1"/>
      <protection hidden="1"/>
    </xf>
    <xf numFmtId="1" fontId="8" fillId="0" borderId="33" xfId="1" applyNumberFormat="1" applyFont="1" applyBorder="1" applyAlignment="1" applyProtection="1">
      <alignment horizontal="left" vertical="center" wrapText="1"/>
      <protection hidden="1"/>
    </xf>
    <xf numFmtId="1" fontId="8" fillId="0" borderId="35" xfId="1" applyNumberFormat="1" applyFont="1" applyBorder="1" applyAlignment="1" applyProtection="1">
      <alignment horizontal="left" vertical="center" wrapText="1"/>
      <protection hidden="1"/>
    </xf>
    <xf numFmtId="0" fontId="3" fillId="0" borderId="85" xfId="1" applyFont="1" applyBorder="1" applyAlignment="1" applyProtection="1">
      <alignment horizontal="center" vertical="center" wrapText="1"/>
    </xf>
    <xf numFmtId="0" fontId="3" fillId="0" borderId="57" xfId="1" applyFont="1" applyBorder="1" applyAlignment="1" applyProtection="1">
      <alignment horizontal="center" vertical="center" wrapText="1"/>
    </xf>
    <xf numFmtId="0" fontId="3" fillId="0" borderId="67" xfId="1" applyFont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3" fillId="0" borderId="78" xfId="1" applyFont="1" applyBorder="1" applyAlignment="1" applyProtection="1">
      <alignment horizontal="center" vertical="center" wrapText="1"/>
      <protection hidden="1"/>
    </xf>
    <xf numFmtId="0" fontId="13" fillId="0" borderId="66" xfId="1" applyFont="1" applyBorder="1" applyAlignment="1" applyProtection="1">
      <alignment horizontal="center" vertical="center" wrapText="1"/>
      <protection hidden="1"/>
    </xf>
    <xf numFmtId="0" fontId="13" fillId="0" borderId="12" xfId="1" applyFont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center" vertical="center" wrapText="1"/>
      <protection hidden="1"/>
    </xf>
    <xf numFmtId="0" fontId="13" fillId="0" borderId="31" xfId="1" applyFont="1" applyBorder="1" applyAlignment="1" applyProtection="1">
      <alignment horizontal="center" vertical="center" wrapText="1"/>
      <protection hidden="1"/>
    </xf>
    <xf numFmtId="0" fontId="13" fillId="0" borderId="40" xfId="1" applyFont="1" applyBorder="1" applyAlignment="1" applyProtection="1">
      <alignment horizontal="center" vertical="center" wrapText="1"/>
      <protection hidden="1"/>
    </xf>
    <xf numFmtId="1" fontId="8" fillId="0" borderId="51" xfId="1" applyNumberFormat="1" applyFont="1" applyBorder="1" applyAlignment="1" applyProtection="1">
      <alignment horizontal="left" vertical="center" wrapText="1"/>
      <protection hidden="1"/>
    </xf>
    <xf numFmtId="1" fontId="8" fillId="0" borderId="52" xfId="1" applyNumberFormat="1" applyFont="1" applyBorder="1" applyAlignment="1" applyProtection="1">
      <alignment horizontal="left" vertical="center" wrapText="1"/>
      <protection hidden="1"/>
    </xf>
    <xf numFmtId="1" fontId="8" fillId="0" borderId="54" xfId="1" applyNumberFormat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2" fillId="0" borderId="82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82" xfId="1" applyFont="1" applyBorder="1" applyAlignment="1">
      <alignment horizontal="left" vertical="center" wrapText="1"/>
    </xf>
    <xf numFmtId="0" fontId="12" fillId="0" borderId="49" xfId="1" applyFont="1" applyBorder="1" applyAlignment="1">
      <alignment horizontal="left" vertical="center" wrapText="1"/>
    </xf>
    <xf numFmtId="0" fontId="3" fillId="0" borderId="78" xfId="1" applyFont="1" applyBorder="1" applyAlignment="1">
      <alignment horizontal="center" vertical="center" wrapText="1"/>
    </xf>
    <xf numFmtId="0" fontId="3" fillId="0" borderId="66" xfId="1" applyFont="1" applyBorder="1" applyAlignment="1">
      <alignment horizontal="center" vertical="center" wrapText="1"/>
    </xf>
    <xf numFmtId="0" fontId="3" fillId="0" borderId="84" xfId="1" applyFont="1" applyBorder="1" applyAlignment="1">
      <alignment horizontal="center" vertical="center" wrapText="1"/>
    </xf>
    <xf numFmtId="0" fontId="3" fillId="0" borderId="79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 vertical="center" wrapText="1"/>
    </xf>
    <xf numFmtId="0" fontId="3" fillId="0" borderId="64" xfId="1" applyFont="1" applyBorder="1" applyAlignment="1">
      <alignment horizontal="center" vertical="center" wrapText="1"/>
    </xf>
    <xf numFmtId="1" fontId="6" fillId="0" borderId="13" xfId="1" applyNumberFormat="1" applyFont="1" applyBorder="1" applyAlignment="1" applyProtection="1">
      <alignment horizontal="center" vertical="center" wrapText="1"/>
      <protection hidden="1"/>
    </xf>
    <xf numFmtId="1" fontId="18" fillId="0" borderId="14" xfId="1" applyNumberFormat="1" applyFont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8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1" fontId="3" fillId="0" borderId="24" xfId="1" applyNumberFormat="1" applyFont="1" applyBorder="1" applyAlignment="1" applyProtection="1">
      <alignment horizontal="center" vertical="center" wrapText="1"/>
      <protection hidden="1"/>
    </xf>
    <xf numFmtId="1" fontId="3" fillId="0" borderId="13" xfId="1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" fontId="17" fillId="0" borderId="55" xfId="1" applyNumberFormat="1" applyFont="1" applyBorder="1" applyAlignment="1" applyProtection="1">
      <alignment horizontal="center" vertical="center" wrapText="1"/>
      <protection hidden="1"/>
    </xf>
    <xf numFmtId="1" fontId="17" fillId="0" borderId="14" xfId="1" applyNumberFormat="1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0" borderId="83" xfId="1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8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3" fillId="8" borderId="65" xfId="1" applyFont="1" applyFill="1" applyBorder="1" applyAlignment="1" applyProtection="1">
      <alignment horizontal="center" vertical="center" wrapText="1"/>
      <protection hidden="1"/>
    </xf>
    <xf numFmtId="0" fontId="14" fillId="8" borderId="62" xfId="0" applyFont="1" applyFill="1" applyBorder="1" applyAlignment="1">
      <alignment horizontal="center" vertical="center" wrapText="1"/>
    </xf>
    <xf numFmtId="49" fontId="3" fillId="8" borderId="66" xfId="1" applyNumberFormat="1" applyFont="1" applyFill="1" applyBorder="1" applyAlignment="1" applyProtection="1">
      <alignment horizontal="left" vertical="center" wrapText="1"/>
      <protection hidden="1"/>
    </xf>
    <xf numFmtId="0" fontId="14" fillId="8" borderId="63" xfId="0" applyFont="1" applyFill="1" applyBorder="1" applyAlignment="1">
      <alignment horizontal="left" vertical="center" wrapText="1"/>
    </xf>
    <xf numFmtId="0" fontId="3" fillId="2" borderId="65" xfId="1" applyFont="1" applyFill="1" applyBorder="1" applyAlignment="1" applyProtection="1">
      <alignment horizontal="center" vertical="center" wrapText="1"/>
      <protection hidden="1"/>
    </xf>
    <xf numFmtId="0" fontId="3" fillId="2" borderId="62" xfId="1" applyFont="1" applyFill="1" applyBorder="1" applyAlignment="1" applyProtection="1">
      <alignment horizontal="center" vertical="center" wrapText="1"/>
      <protection hidden="1"/>
    </xf>
    <xf numFmtId="0" fontId="3" fillId="2" borderId="78" xfId="1" applyFont="1" applyFill="1" applyBorder="1" applyAlignment="1" applyProtection="1">
      <alignment horizontal="left" vertical="center" wrapText="1"/>
      <protection hidden="1"/>
    </xf>
    <xf numFmtId="0" fontId="3" fillId="2" borderId="79" xfId="1" applyFont="1" applyFill="1" applyBorder="1" applyAlignment="1" applyProtection="1">
      <alignment horizontal="left" vertical="center" wrapText="1"/>
      <protection hidden="1"/>
    </xf>
    <xf numFmtId="0" fontId="3" fillId="13" borderId="65" xfId="1" applyFont="1" applyFill="1" applyBorder="1" applyAlignment="1" applyProtection="1">
      <alignment horizontal="center" vertical="center" wrapText="1"/>
      <protection hidden="1"/>
    </xf>
    <xf numFmtId="0" fontId="3" fillId="13" borderId="62" xfId="1" applyFont="1" applyFill="1" applyBorder="1" applyAlignment="1" applyProtection="1">
      <alignment horizontal="center" vertical="center" wrapText="1"/>
      <protection hidden="1"/>
    </xf>
    <xf numFmtId="0" fontId="3" fillId="13" borderId="65" xfId="1" applyFont="1" applyFill="1" applyBorder="1" applyAlignment="1">
      <alignment horizontal="left" vertical="center" wrapText="1"/>
    </xf>
    <xf numFmtId="0" fontId="3" fillId="13" borderId="62" xfId="1" applyFont="1" applyFill="1" applyBorder="1" applyAlignment="1">
      <alignment horizontal="lef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textRotation="90" wrapText="1"/>
    </xf>
    <xf numFmtId="0" fontId="3" fillId="0" borderId="35" xfId="1" applyFont="1" applyBorder="1" applyAlignment="1">
      <alignment horizontal="center" vertical="center" textRotation="90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33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textRotation="90" wrapText="1"/>
    </xf>
    <xf numFmtId="49" fontId="6" fillId="0" borderId="23" xfId="1" applyNumberFormat="1" applyFont="1" applyBorder="1" applyAlignment="1">
      <alignment horizontal="center" vertical="center" textRotation="90" wrapText="1"/>
    </xf>
    <xf numFmtId="49" fontId="6" fillId="0" borderId="34" xfId="1" applyNumberFormat="1" applyFont="1" applyBorder="1" applyAlignment="1">
      <alignment horizontal="center" vertical="center" textRotation="90" wrapText="1"/>
    </xf>
    <xf numFmtId="49" fontId="6" fillId="0" borderId="16" xfId="1" applyNumberFormat="1" applyFont="1" applyBorder="1" applyAlignment="1">
      <alignment horizontal="center" vertical="center" textRotation="90" wrapText="1"/>
    </xf>
    <xf numFmtId="49" fontId="6" fillId="0" borderId="35" xfId="1" applyNumberFormat="1" applyFont="1" applyBorder="1" applyAlignment="1">
      <alignment horizontal="center" vertical="center" textRotation="90" wrapText="1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6" xfId="1" applyFont="1" applyBorder="1" applyAlignment="1">
      <alignment horizontal="center" vertical="center" textRotation="90" wrapText="1"/>
    </xf>
    <xf numFmtId="0" fontId="3" fillId="0" borderId="18" xfId="1" applyFont="1" applyBorder="1" applyAlignment="1">
      <alignment horizontal="center" vertical="center" textRotation="90" wrapText="1"/>
    </xf>
    <xf numFmtId="0" fontId="3" fillId="0" borderId="37" xfId="1" applyFont="1" applyBorder="1" applyAlignment="1">
      <alignment horizontal="center" vertical="center" textRotation="90" wrapText="1"/>
    </xf>
    <xf numFmtId="0" fontId="9" fillId="0" borderId="0" xfId="1" applyFont="1" applyAlignment="1" applyProtection="1">
      <alignment horizontal="left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textRotation="90" wrapText="1"/>
    </xf>
    <xf numFmtId="49" fontId="6" fillId="0" borderId="32" xfId="1" applyNumberFormat="1" applyFont="1" applyBorder="1" applyAlignment="1">
      <alignment horizontal="center" vertical="center" textRotation="90" wrapText="1"/>
    </xf>
    <xf numFmtId="49" fontId="6" fillId="0" borderId="14" xfId="1" applyNumberFormat="1" applyFont="1" applyBorder="1" applyAlignment="1">
      <alignment horizontal="center" vertical="center" textRotation="90" wrapText="1"/>
    </xf>
    <xf numFmtId="49" fontId="6" fillId="0" borderId="33" xfId="1" applyNumberFormat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right"/>
    </xf>
    <xf numFmtId="0" fontId="1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4"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7"/>
  <sheetViews>
    <sheetView tabSelected="1" zoomScale="50" zoomScaleNormal="50" workbookViewId="0">
      <selection activeCell="AB115" sqref="AB115"/>
    </sheetView>
  </sheetViews>
  <sheetFormatPr defaultRowHeight="14.4" x14ac:dyDescent="0.3"/>
  <cols>
    <col min="1" max="1" width="18.44140625" customWidth="1"/>
    <col min="2" max="2" width="86.44140625" customWidth="1"/>
    <col min="3" max="3" width="5.44140625" customWidth="1"/>
    <col min="4" max="4" width="5.88671875" customWidth="1"/>
    <col min="5" max="5" width="5.44140625" customWidth="1"/>
    <col min="6" max="6" width="6.5546875" customWidth="1"/>
    <col min="7" max="7" width="6.44140625" customWidth="1"/>
    <col min="8" max="8" width="6.5546875" customWidth="1"/>
    <col min="9" max="9" width="9.6640625" customWidth="1"/>
    <col min="10" max="10" width="11.88671875" customWidth="1"/>
    <col min="11" max="16" width="9.109375" customWidth="1"/>
    <col min="17" max="22" width="9.6640625" customWidth="1"/>
    <col min="23" max="23" width="11.33203125" customWidth="1"/>
    <col min="24" max="24" width="12.5546875" customWidth="1"/>
  </cols>
  <sheetData>
    <row r="2" spans="1:24" ht="17.399999999999999" x14ac:dyDescent="0.3">
      <c r="A2" s="440" t="s">
        <v>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</row>
    <row r="3" spans="1:24" ht="17.399999999999999" x14ac:dyDescent="0.3">
      <c r="A3" s="440" t="s">
        <v>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</row>
    <row r="4" spans="1:24" ht="17.399999999999999" x14ac:dyDescent="0.3">
      <c r="A4" s="440" t="s">
        <v>2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</row>
    <row r="5" spans="1:24" ht="15.6" x14ac:dyDescent="0.3">
      <c r="A5" s="441" t="s">
        <v>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</row>
    <row r="6" spans="1:24" ht="17.399999999999999" x14ac:dyDescent="0.3">
      <c r="A6" s="442" t="s">
        <v>4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</row>
    <row r="7" spans="1:24" ht="18" x14ac:dyDescent="0.35">
      <c r="A7" s="1"/>
      <c r="B7" s="2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5" t="s">
        <v>5</v>
      </c>
      <c r="R7" s="5"/>
      <c r="S7" s="5"/>
      <c r="T7" s="5"/>
      <c r="U7" s="5"/>
      <c r="V7" s="5"/>
      <c r="W7" s="6"/>
      <c r="X7" s="7">
        <v>2023</v>
      </c>
    </row>
    <row r="8" spans="1:24" ht="18" x14ac:dyDescent="0.35">
      <c r="A8" s="1"/>
      <c r="B8" s="2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5" t="s">
        <v>6</v>
      </c>
      <c r="R8" s="5"/>
      <c r="S8" s="5"/>
      <c r="T8" s="5"/>
      <c r="U8" s="5"/>
      <c r="V8" s="5"/>
      <c r="W8" s="443" t="s">
        <v>235</v>
      </c>
      <c r="X8" s="444"/>
    </row>
    <row r="9" spans="1:24" ht="18.600000000000001" thickBot="1" x14ac:dyDescent="0.4">
      <c r="A9" s="1"/>
      <c r="B9" s="2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21" t="s">
        <v>7</v>
      </c>
      <c r="R9" s="421"/>
      <c r="S9" s="421"/>
      <c r="T9" s="421"/>
      <c r="U9" s="421"/>
      <c r="V9" s="421"/>
      <c r="W9" s="421"/>
      <c r="X9" s="421"/>
    </row>
    <row r="10" spans="1:24" ht="18" thickBot="1" x14ac:dyDescent="0.35">
      <c r="A10" s="422" t="s">
        <v>8</v>
      </c>
      <c r="B10" s="425" t="s">
        <v>9</v>
      </c>
      <c r="C10" s="428" t="s">
        <v>10</v>
      </c>
      <c r="D10" s="429"/>
      <c r="E10" s="429"/>
      <c r="F10" s="429"/>
      <c r="G10" s="429"/>
      <c r="H10" s="430"/>
      <c r="I10" s="425" t="s">
        <v>11</v>
      </c>
      <c r="J10" s="431"/>
      <c r="K10" s="431"/>
      <c r="L10" s="431"/>
      <c r="M10" s="431"/>
      <c r="N10" s="431"/>
      <c r="O10" s="431"/>
      <c r="P10" s="432"/>
      <c r="Q10" s="433" t="s">
        <v>12</v>
      </c>
      <c r="R10" s="434"/>
      <c r="S10" s="434"/>
      <c r="T10" s="434"/>
      <c r="U10" s="434"/>
      <c r="V10" s="434"/>
      <c r="W10" s="434"/>
      <c r="X10" s="435"/>
    </row>
    <row r="11" spans="1:24" ht="18" thickBot="1" x14ac:dyDescent="0.35">
      <c r="A11" s="423"/>
      <c r="B11" s="426"/>
      <c r="C11" s="436" t="s">
        <v>13</v>
      </c>
      <c r="D11" s="438" t="s">
        <v>14</v>
      </c>
      <c r="E11" s="438" t="s">
        <v>15</v>
      </c>
      <c r="F11" s="438" t="s">
        <v>16</v>
      </c>
      <c r="G11" s="412" t="s">
        <v>17</v>
      </c>
      <c r="H11" s="415" t="s">
        <v>18</v>
      </c>
      <c r="I11" s="417" t="s">
        <v>19</v>
      </c>
      <c r="J11" s="407" t="s">
        <v>20</v>
      </c>
      <c r="K11" s="407"/>
      <c r="L11" s="407"/>
      <c r="M11" s="407"/>
      <c r="N11" s="419" t="s">
        <v>21</v>
      </c>
      <c r="O11" s="408" t="s">
        <v>22</v>
      </c>
      <c r="P11" s="401" t="s">
        <v>13</v>
      </c>
      <c r="Q11" s="403" t="s">
        <v>23</v>
      </c>
      <c r="R11" s="404"/>
      <c r="S11" s="405" t="s">
        <v>24</v>
      </c>
      <c r="T11" s="406"/>
      <c r="U11" s="403" t="s">
        <v>25</v>
      </c>
      <c r="V11" s="404"/>
      <c r="W11" s="405" t="s">
        <v>26</v>
      </c>
      <c r="X11" s="404"/>
    </row>
    <row r="12" spans="1:24" ht="18" x14ac:dyDescent="0.3">
      <c r="A12" s="423"/>
      <c r="B12" s="426"/>
      <c r="C12" s="436"/>
      <c r="D12" s="438"/>
      <c r="E12" s="438"/>
      <c r="F12" s="438"/>
      <c r="G12" s="413"/>
      <c r="H12" s="415"/>
      <c r="I12" s="417"/>
      <c r="J12" s="407" t="s">
        <v>27</v>
      </c>
      <c r="K12" s="407"/>
      <c r="L12" s="407"/>
      <c r="M12" s="408" t="s">
        <v>28</v>
      </c>
      <c r="N12" s="419"/>
      <c r="O12" s="408"/>
      <c r="P12" s="401"/>
      <c r="Q12" s="8" t="s">
        <v>29</v>
      </c>
      <c r="R12" s="9" t="s">
        <v>30</v>
      </c>
      <c r="S12" s="10" t="s">
        <v>31</v>
      </c>
      <c r="T12" s="11" t="s">
        <v>32</v>
      </c>
      <c r="U12" s="8" t="s">
        <v>33</v>
      </c>
      <c r="V12" s="9" t="s">
        <v>34</v>
      </c>
      <c r="W12" s="10" t="s">
        <v>35</v>
      </c>
      <c r="X12" s="9" t="s">
        <v>36</v>
      </c>
    </row>
    <row r="13" spans="1:24" ht="17.399999999999999" x14ac:dyDescent="0.3">
      <c r="A13" s="423"/>
      <c r="B13" s="426"/>
      <c r="C13" s="436"/>
      <c r="D13" s="438"/>
      <c r="E13" s="438"/>
      <c r="F13" s="438"/>
      <c r="G13" s="413"/>
      <c r="H13" s="415"/>
      <c r="I13" s="417"/>
      <c r="J13" s="410" t="s">
        <v>37</v>
      </c>
      <c r="K13" s="407" t="s">
        <v>38</v>
      </c>
      <c r="L13" s="407"/>
      <c r="M13" s="408"/>
      <c r="N13" s="419"/>
      <c r="O13" s="408"/>
      <c r="P13" s="401"/>
      <c r="Q13" s="399" t="s">
        <v>39</v>
      </c>
      <c r="R13" s="385" t="s">
        <v>40</v>
      </c>
      <c r="S13" s="399" t="s">
        <v>39</v>
      </c>
      <c r="T13" s="385" t="s">
        <v>40</v>
      </c>
      <c r="U13" s="399" t="s">
        <v>39</v>
      </c>
      <c r="V13" s="385" t="s">
        <v>40</v>
      </c>
      <c r="W13" s="399" t="s">
        <v>39</v>
      </c>
      <c r="X13" s="385" t="s">
        <v>40</v>
      </c>
    </row>
    <row r="14" spans="1:24" ht="18" thickBot="1" x14ac:dyDescent="0.35">
      <c r="A14" s="424"/>
      <c r="B14" s="427"/>
      <c r="C14" s="437"/>
      <c r="D14" s="439"/>
      <c r="E14" s="439"/>
      <c r="F14" s="439"/>
      <c r="G14" s="414"/>
      <c r="H14" s="416"/>
      <c r="I14" s="418"/>
      <c r="J14" s="411"/>
      <c r="K14" s="12" t="s">
        <v>41</v>
      </c>
      <c r="L14" s="12" t="s">
        <v>42</v>
      </c>
      <c r="M14" s="409"/>
      <c r="N14" s="420"/>
      <c r="O14" s="409"/>
      <c r="P14" s="402"/>
      <c r="Q14" s="400"/>
      <c r="R14" s="386"/>
      <c r="S14" s="400"/>
      <c r="T14" s="386"/>
      <c r="U14" s="400"/>
      <c r="V14" s="386"/>
      <c r="W14" s="400"/>
      <c r="X14" s="386"/>
    </row>
    <row r="15" spans="1:24" ht="18" thickBot="1" x14ac:dyDescent="0.35">
      <c r="A15" s="13">
        <v>1</v>
      </c>
      <c r="B15" s="14">
        <v>2</v>
      </c>
      <c r="C15" s="15">
        <v>3</v>
      </c>
      <c r="D15" s="16">
        <v>4</v>
      </c>
      <c r="E15" s="16">
        <v>5</v>
      </c>
      <c r="F15" s="17">
        <v>6</v>
      </c>
      <c r="G15" s="17">
        <v>7</v>
      </c>
      <c r="H15" s="18" t="s">
        <v>43</v>
      </c>
      <c r="I15" s="19">
        <v>9</v>
      </c>
      <c r="J15" s="20" t="s">
        <v>44</v>
      </c>
      <c r="K15" s="21">
        <v>11</v>
      </c>
      <c r="L15" s="21" t="s">
        <v>45</v>
      </c>
      <c r="M15" s="21" t="s">
        <v>46</v>
      </c>
      <c r="N15" s="21">
        <v>14</v>
      </c>
      <c r="O15" s="21">
        <v>15</v>
      </c>
      <c r="P15" s="21">
        <v>16</v>
      </c>
      <c r="Q15" s="22" t="s">
        <v>47</v>
      </c>
      <c r="R15" s="23">
        <v>18</v>
      </c>
      <c r="S15" s="24" t="s">
        <v>48</v>
      </c>
      <c r="T15" s="25">
        <v>20</v>
      </c>
      <c r="U15" s="22" t="s">
        <v>49</v>
      </c>
      <c r="V15" s="23">
        <v>22</v>
      </c>
      <c r="W15" s="24" t="s">
        <v>50</v>
      </c>
      <c r="X15" s="23">
        <v>24</v>
      </c>
    </row>
    <row r="16" spans="1:24" ht="18" thickBot="1" x14ac:dyDescent="0.35">
      <c r="A16" s="26" t="s">
        <v>51</v>
      </c>
      <c r="B16" s="27" t="s">
        <v>52</v>
      </c>
      <c r="C16" s="28"/>
      <c r="D16" s="29"/>
      <c r="E16" s="29"/>
      <c r="F16" s="30"/>
      <c r="G16" s="30"/>
      <c r="H16" s="31"/>
      <c r="I16" s="32">
        <f>I17+I31</f>
        <v>1476</v>
      </c>
      <c r="J16" s="32">
        <f t="shared" ref="J16:X16" si="0">J17+J31</f>
        <v>1444</v>
      </c>
      <c r="K16" s="32">
        <f t="shared" si="0"/>
        <v>218</v>
      </c>
      <c r="L16" s="32">
        <f t="shared" si="0"/>
        <v>0</v>
      </c>
      <c r="M16" s="32">
        <f t="shared" si="0"/>
        <v>0</v>
      </c>
      <c r="N16" s="32">
        <f t="shared" si="0"/>
        <v>32</v>
      </c>
      <c r="O16" s="32">
        <f t="shared" si="0"/>
        <v>0</v>
      </c>
      <c r="P16" s="32">
        <f t="shared" si="0"/>
        <v>0</v>
      </c>
      <c r="Q16" s="32">
        <f t="shared" si="0"/>
        <v>612</v>
      </c>
      <c r="R16" s="32">
        <f t="shared" si="0"/>
        <v>864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</row>
    <row r="17" spans="1:24" ht="17.399999999999999" x14ac:dyDescent="0.3">
      <c r="A17" s="33" t="s">
        <v>53</v>
      </c>
      <c r="B17" s="34" t="s">
        <v>54</v>
      </c>
      <c r="C17" s="35"/>
      <c r="D17" s="36"/>
      <c r="E17" s="36"/>
      <c r="F17" s="37"/>
      <c r="G17" s="37"/>
      <c r="H17" s="38"/>
      <c r="I17" s="39">
        <f t="shared" ref="I17:N17" si="1">SUM(I18:I30)</f>
        <v>1358</v>
      </c>
      <c r="J17" s="40">
        <f t="shared" si="1"/>
        <v>1326</v>
      </c>
      <c r="K17" s="40">
        <f t="shared" si="1"/>
        <v>218</v>
      </c>
      <c r="L17" s="40">
        <f t="shared" si="1"/>
        <v>0</v>
      </c>
      <c r="M17" s="40">
        <f t="shared" si="1"/>
        <v>0</v>
      </c>
      <c r="N17" s="40">
        <f t="shared" si="1"/>
        <v>32</v>
      </c>
      <c r="O17" s="40"/>
      <c r="P17" s="41"/>
      <c r="Q17" s="42">
        <f t="shared" ref="Q17:X17" si="2">SUM(Q18:Q30)</f>
        <v>560</v>
      </c>
      <c r="R17" s="43">
        <f t="shared" si="2"/>
        <v>798</v>
      </c>
      <c r="S17" s="39">
        <f t="shared" si="2"/>
        <v>0</v>
      </c>
      <c r="T17" s="44">
        <f t="shared" si="2"/>
        <v>0</v>
      </c>
      <c r="U17" s="45">
        <f t="shared" si="2"/>
        <v>0</v>
      </c>
      <c r="V17" s="41">
        <f t="shared" si="2"/>
        <v>0</v>
      </c>
      <c r="W17" s="39">
        <f t="shared" si="2"/>
        <v>0</v>
      </c>
      <c r="X17" s="46">
        <f t="shared" si="2"/>
        <v>0</v>
      </c>
    </row>
    <row r="18" spans="1:24" ht="18" x14ac:dyDescent="0.3">
      <c r="A18" s="47" t="s">
        <v>55</v>
      </c>
      <c r="B18" s="48" t="s">
        <v>56</v>
      </c>
      <c r="C18" s="49">
        <v>2</v>
      </c>
      <c r="D18" s="50"/>
      <c r="E18" s="50"/>
      <c r="F18" s="50"/>
      <c r="G18" s="51"/>
      <c r="H18" s="52">
        <v>1</v>
      </c>
      <c r="I18" s="53">
        <f>96</f>
        <v>96</v>
      </c>
      <c r="J18" s="54">
        <f>I18-N18</f>
        <v>88</v>
      </c>
      <c r="K18" s="55"/>
      <c r="L18" s="55"/>
      <c r="M18" s="56"/>
      <c r="N18" s="57">
        <v>8</v>
      </c>
      <c r="O18" s="56">
        <v>4</v>
      </c>
      <c r="P18" s="58">
        <v>6</v>
      </c>
      <c r="Q18" s="59">
        <v>34</v>
      </c>
      <c r="R18" s="56">
        <v>62</v>
      </c>
      <c r="S18" s="60"/>
      <c r="T18" s="61"/>
      <c r="U18" s="62"/>
      <c r="V18" s="63"/>
      <c r="W18" s="60"/>
      <c r="X18" s="58"/>
    </row>
    <row r="19" spans="1:24" ht="18" x14ac:dyDescent="0.3">
      <c r="A19" s="47" t="s">
        <v>57</v>
      </c>
      <c r="B19" s="48" t="s">
        <v>58</v>
      </c>
      <c r="C19" s="49"/>
      <c r="D19" s="50">
        <v>2</v>
      </c>
      <c r="E19" s="50"/>
      <c r="F19" s="50"/>
      <c r="G19" s="51"/>
      <c r="H19" s="52">
        <v>1</v>
      </c>
      <c r="I19" s="64">
        <v>118</v>
      </c>
      <c r="J19" s="54">
        <f t="shared" ref="J19:J30" si="3">I19-N19</f>
        <v>118</v>
      </c>
      <c r="K19" s="55"/>
      <c r="L19" s="55"/>
      <c r="M19" s="56"/>
      <c r="N19" s="57"/>
      <c r="O19" s="56"/>
      <c r="P19" s="58"/>
      <c r="Q19" s="59">
        <v>52</v>
      </c>
      <c r="R19" s="56">
        <v>66</v>
      </c>
      <c r="S19" s="60"/>
      <c r="T19" s="61"/>
      <c r="U19" s="62"/>
      <c r="V19" s="63"/>
      <c r="W19" s="60"/>
      <c r="X19" s="58"/>
    </row>
    <row r="20" spans="1:24" ht="18" x14ac:dyDescent="0.3">
      <c r="A20" s="47" t="s">
        <v>59</v>
      </c>
      <c r="B20" s="48" t="s">
        <v>60</v>
      </c>
      <c r="C20" s="49">
        <v>2</v>
      </c>
      <c r="D20" s="50"/>
      <c r="E20" s="50"/>
      <c r="F20" s="50"/>
      <c r="G20" s="51"/>
      <c r="H20" s="52">
        <v>1</v>
      </c>
      <c r="I20" s="64">
        <v>252</v>
      </c>
      <c r="J20" s="54">
        <f t="shared" si="3"/>
        <v>244</v>
      </c>
      <c r="K20" s="55"/>
      <c r="L20" s="55"/>
      <c r="M20" s="56"/>
      <c r="N20" s="57">
        <v>8</v>
      </c>
      <c r="O20" s="56">
        <v>4</v>
      </c>
      <c r="P20" s="58">
        <v>6</v>
      </c>
      <c r="Q20" s="59">
        <v>102</v>
      </c>
      <c r="R20" s="56">
        <v>150</v>
      </c>
      <c r="S20" s="60"/>
      <c r="T20" s="61"/>
      <c r="U20" s="62"/>
      <c r="V20" s="63"/>
      <c r="W20" s="60"/>
      <c r="X20" s="58"/>
    </row>
    <row r="21" spans="1:24" ht="18" x14ac:dyDescent="0.3">
      <c r="A21" s="47" t="s">
        <v>61</v>
      </c>
      <c r="B21" s="48" t="s">
        <v>62</v>
      </c>
      <c r="C21" s="49">
        <v>2</v>
      </c>
      <c r="D21" s="50"/>
      <c r="E21" s="50"/>
      <c r="F21" s="50"/>
      <c r="G21" s="51"/>
      <c r="H21" s="52">
        <v>1</v>
      </c>
      <c r="I21" s="64">
        <v>136</v>
      </c>
      <c r="J21" s="54">
        <v>128</v>
      </c>
      <c r="K21" s="55">
        <v>128</v>
      </c>
      <c r="L21" s="55"/>
      <c r="M21" s="56"/>
      <c r="N21" s="57">
        <v>8</v>
      </c>
      <c r="O21" s="56">
        <v>4</v>
      </c>
      <c r="P21" s="58">
        <v>6</v>
      </c>
      <c r="Q21" s="59">
        <v>52</v>
      </c>
      <c r="R21" s="56">
        <v>84</v>
      </c>
      <c r="S21" s="65"/>
      <c r="T21" s="61"/>
      <c r="U21" s="62"/>
      <c r="V21" s="63"/>
      <c r="W21" s="60"/>
      <c r="X21" s="58"/>
    </row>
    <row r="22" spans="1:24" ht="18" x14ac:dyDescent="0.3">
      <c r="A22" s="47" t="s">
        <v>63</v>
      </c>
      <c r="B22" s="48" t="s">
        <v>64</v>
      </c>
      <c r="C22" s="49"/>
      <c r="D22" s="50">
        <v>2</v>
      </c>
      <c r="E22" s="50"/>
      <c r="F22" s="50"/>
      <c r="G22" s="51"/>
      <c r="H22" s="52">
        <v>1</v>
      </c>
      <c r="I22" s="64">
        <v>118</v>
      </c>
      <c r="J22" s="54">
        <f t="shared" si="3"/>
        <v>118</v>
      </c>
      <c r="K22" s="55">
        <v>90</v>
      </c>
      <c r="L22" s="55"/>
      <c r="M22" s="56"/>
      <c r="N22" s="57"/>
      <c r="O22" s="56"/>
      <c r="P22" s="58"/>
      <c r="Q22" s="59">
        <v>52</v>
      </c>
      <c r="R22" s="56">
        <v>66</v>
      </c>
      <c r="S22" s="65"/>
      <c r="T22" s="61"/>
      <c r="U22" s="62"/>
      <c r="V22" s="63"/>
      <c r="W22" s="60"/>
      <c r="X22" s="58"/>
    </row>
    <row r="23" spans="1:24" ht="18" x14ac:dyDescent="0.3">
      <c r="A23" s="47" t="s">
        <v>65</v>
      </c>
      <c r="B23" s="48" t="s">
        <v>66</v>
      </c>
      <c r="C23" s="49">
        <v>2</v>
      </c>
      <c r="D23" s="50"/>
      <c r="E23" s="50"/>
      <c r="F23" s="50"/>
      <c r="G23" s="51"/>
      <c r="H23" s="52">
        <v>1</v>
      </c>
      <c r="I23" s="64">
        <v>156</v>
      </c>
      <c r="J23" s="54">
        <f t="shared" si="3"/>
        <v>148</v>
      </c>
      <c r="K23" s="55"/>
      <c r="L23" s="55"/>
      <c r="M23" s="56"/>
      <c r="N23" s="57">
        <v>8</v>
      </c>
      <c r="O23" s="56">
        <v>4</v>
      </c>
      <c r="P23" s="58">
        <v>6</v>
      </c>
      <c r="Q23" s="59">
        <v>68</v>
      </c>
      <c r="R23" s="56">
        <v>88</v>
      </c>
      <c r="S23" s="65"/>
      <c r="T23" s="61"/>
      <c r="U23" s="62"/>
      <c r="V23" s="63"/>
      <c r="W23" s="60"/>
      <c r="X23" s="58"/>
    </row>
    <row r="24" spans="1:24" ht="18" x14ac:dyDescent="0.3">
      <c r="A24" s="47" t="s">
        <v>67</v>
      </c>
      <c r="B24" s="48" t="s">
        <v>68</v>
      </c>
      <c r="C24" s="49"/>
      <c r="D24" s="50">
        <v>2</v>
      </c>
      <c r="E24" s="50"/>
      <c r="F24" s="50"/>
      <c r="G24" s="51"/>
      <c r="H24" s="52">
        <v>1</v>
      </c>
      <c r="I24" s="64">
        <v>134</v>
      </c>
      <c r="J24" s="54">
        <f t="shared" si="3"/>
        <v>134</v>
      </c>
      <c r="K24" s="55"/>
      <c r="L24" s="55"/>
      <c r="M24" s="56"/>
      <c r="N24" s="57"/>
      <c r="O24" s="56"/>
      <c r="P24" s="58"/>
      <c r="Q24" s="59">
        <v>50</v>
      </c>
      <c r="R24" s="56">
        <v>84</v>
      </c>
      <c r="S24" s="65"/>
      <c r="T24" s="61"/>
      <c r="U24" s="62"/>
      <c r="V24" s="63"/>
      <c r="W24" s="60"/>
      <c r="X24" s="58"/>
    </row>
    <row r="25" spans="1:24" ht="18" x14ac:dyDescent="0.3">
      <c r="A25" s="47" t="s">
        <v>69</v>
      </c>
      <c r="B25" s="48" t="s">
        <v>70</v>
      </c>
      <c r="C25" s="49"/>
      <c r="D25" s="50">
        <v>2</v>
      </c>
      <c r="E25" s="50"/>
      <c r="F25" s="50"/>
      <c r="G25" s="51"/>
      <c r="H25" s="52">
        <v>1</v>
      </c>
      <c r="I25" s="64">
        <v>38</v>
      </c>
      <c r="J25" s="54">
        <f t="shared" si="3"/>
        <v>38</v>
      </c>
      <c r="K25" s="55"/>
      <c r="L25" s="55"/>
      <c r="M25" s="56"/>
      <c r="N25" s="57"/>
      <c r="O25" s="56"/>
      <c r="P25" s="58"/>
      <c r="Q25" s="59">
        <v>16</v>
      </c>
      <c r="R25" s="56">
        <v>22</v>
      </c>
      <c r="S25" s="65"/>
      <c r="T25" s="61"/>
      <c r="U25" s="62"/>
      <c r="V25" s="63"/>
      <c r="W25" s="60"/>
      <c r="X25" s="58"/>
    </row>
    <row r="26" spans="1:24" ht="18" x14ac:dyDescent="0.3">
      <c r="A26" s="47" t="s">
        <v>71</v>
      </c>
      <c r="B26" s="48" t="s">
        <v>72</v>
      </c>
      <c r="C26" s="49"/>
      <c r="D26" s="50">
        <v>2</v>
      </c>
      <c r="E26" s="50"/>
      <c r="F26" s="50"/>
      <c r="G26" s="51"/>
      <c r="H26" s="52">
        <v>1</v>
      </c>
      <c r="I26" s="64">
        <v>78</v>
      </c>
      <c r="J26" s="54">
        <f t="shared" si="3"/>
        <v>78</v>
      </c>
      <c r="K26" s="55"/>
      <c r="L26" s="55"/>
      <c r="M26" s="56"/>
      <c r="N26" s="57"/>
      <c r="O26" s="56"/>
      <c r="P26" s="58"/>
      <c r="Q26" s="59">
        <v>34</v>
      </c>
      <c r="R26" s="56">
        <v>44</v>
      </c>
      <c r="S26" s="65"/>
      <c r="T26" s="61"/>
      <c r="U26" s="62"/>
      <c r="V26" s="63"/>
      <c r="W26" s="60"/>
      <c r="X26" s="58"/>
    </row>
    <row r="27" spans="1:24" ht="18" x14ac:dyDescent="0.3">
      <c r="A27" s="47" t="s">
        <v>73</v>
      </c>
      <c r="B27" s="48" t="s">
        <v>74</v>
      </c>
      <c r="C27" s="49"/>
      <c r="D27" s="50">
        <v>2</v>
      </c>
      <c r="E27" s="50"/>
      <c r="F27" s="50"/>
      <c r="G27" s="51"/>
      <c r="H27" s="52">
        <v>1</v>
      </c>
      <c r="I27" s="64">
        <v>78</v>
      </c>
      <c r="J27" s="54">
        <f t="shared" si="3"/>
        <v>78</v>
      </c>
      <c r="K27" s="55"/>
      <c r="L27" s="55"/>
      <c r="M27" s="56"/>
      <c r="N27" s="57"/>
      <c r="O27" s="56"/>
      <c r="P27" s="58"/>
      <c r="Q27" s="59">
        <v>34</v>
      </c>
      <c r="R27" s="56">
        <v>44</v>
      </c>
      <c r="S27" s="65"/>
      <c r="T27" s="61"/>
      <c r="U27" s="62"/>
      <c r="V27" s="63"/>
      <c r="W27" s="60"/>
      <c r="X27" s="58"/>
    </row>
    <row r="28" spans="1:24" ht="18" x14ac:dyDescent="0.3">
      <c r="A28" s="47" t="s">
        <v>75</v>
      </c>
      <c r="B28" s="48" t="s">
        <v>76</v>
      </c>
      <c r="C28" s="49"/>
      <c r="D28" s="50">
        <v>2</v>
      </c>
      <c r="E28" s="50"/>
      <c r="F28" s="50"/>
      <c r="G28" s="51"/>
      <c r="H28" s="52">
        <v>1</v>
      </c>
      <c r="I28" s="64">
        <v>38</v>
      </c>
      <c r="J28" s="54">
        <f t="shared" si="3"/>
        <v>38</v>
      </c>
      <c r="K28" s="55"/>
      <c r="L28" s="55"/>
      <c r="M28" s="56"/>
      <c r="N28" s="57"/>
      <c r="O28" s="56"/>
      <c r="P28" s="58"/>
      <c r="Q28" s="59">
        <v>16</v>
      </c>
      <c r="R28" s="56">
        <v>22</v>
      </c>
      <c r="S28" s="65"/>
      <c r="T28" s="61"/>
      <c r="U28" s="62"/>
      <c r="V28" s="63"/>
      <c r="W28" s="60"/>
      <c r="X28" s="58"/>
    </row>
    <row r="29" spans="1:24" ht="18" x14ac:dyDescent="0.3">
      <c r="A29" s="47" t="s">
        <v>77</v>
      </c>
      <c r="B29" s="48" t="s">
        <v>78</v>
      </c>
      <c r="C29" s="49"/>
      <c r="D29" s="50">
        <v>2</v>
      </c>
      <c r="E29" s="50">
        <v>1</v>
      </c>
      <c r="F29" s="50"/>
      <c r="G29" s="51"/>
      <c r="H29" s="52"/>
      <c r="I29" s="64">
        <v>78</v>
      </c>
      <c r="J29" s="54">
        <f t="shared" si="3"/>
        <v>78</v>
      </c>
      <c r="K29" s="55"/>
      <c r="L29" s="55"/>
      <c r="M29" s="56"/>
      <c r="N29" s="57"/>
      <c r="O29" s="56"/>
      <c r="P29" s="58"/>
      <c r="Q29" s="59">
        <v>34</v>
      </c>
      <c r="R29" s="56">
        <v>44</v>
      </c>
      <c r="S29" s="65"/>
      <c r="T29" s="61"/>
      <c r="U29" s="62"/>
      <c r="V29" s="63"/>
      <c r="W29" s="60"/>
      <c r="X29" s="58"/>
    </row>
    <row r="30" spans="1:24" ht="18" x14ac:dyDescent="0.3">
      <c r="A30" s="47" t="s">
        <v>79</v>
      </c>
      <c r="B30" s="48" t="s">
        <v>80</v>
      </c>
      <c r="C30" s="49"/>
      <c r="D30" s="50">
        <v>2</v>
      </c>
      <c r="E30" s="50"/>
      <c r="F30" s="50"/>
      <c r="G30" s="51"/>
      <c r="H30" s="52">
        <v>1</v>
      </c>
      <c r="I30" s="64">
        <v>38</v>
      </c>
      <c r="J30" s="54">
        <f t="shared" si="3"/>
        <v>38</v>
      </c>
      <c r="K30" s="55"/>
      <c r="L30" s="55"/>
      <c r="M30" s="56"/>
      <c r="N30" s="57"/>
      <c r="O30" s="56"/>
      <c r="P30" s="58"/>
      <c r="Q30" s="59">
        <v>16</v>
      </c>
      <c r="R30" s="56">
        <v>22</v>
      </c>
      <c r="S30" s="60"/>
      <c r="T30" s="61"/>
      <c r="U30" s="62"/>
      <c r="V30" s="63"/>
      <c r="W30" s="60"/>
      <c r="X30" s="58"/>
    </row>
    <row r="31" spans="1:24" ht="17.399999999999999" x14ac:dyDescent="0.3">
      <c r="A31" s="66" t="s">
        <v>81</v>
      </c>
      <c r="B31" s="67" t="s">
        <v>82</v>
      </c>
      <c r="C31" s="68"/>
      <c r="D31" s="69"/>
      <c r="E31" s="69"/>
      <c r="F31" s="69"/>
      <c r="G31" s="70"/>
      <c r="H31" s="71"/>
      <c r="I31" s="72">
        <f t="shared" ref="I31:O31" si="4">SUM(I32:I34)</f>
        <v>118</v>
      </c>
      <c r="J31" s="72">
        <f t="shared" si="4"/>
        <v>118</v>
      </c>
      <c r="K31" s="72">
        <f t="shared" si="4"/>
        <v>0</v>
      </c>
      <c r="L31" s="72">
        <f t="shared" si="4"/>
        <v>0</v>
      </c>
      <c r="M31" s="73">
        <f t="shared" si="4"/>
        <v>0</v>
      </c>
      <c r="N31" s="74">
        <f t="shared" si="4"/>
        <v>0</v>
      </c>
      <c r="O31" s="73">
        <f t="shared" si="4"/>
        <v>0</v>
      </c>
      <c r="P31" s="75"/>
      <c r="Q31" s="76">
        <f t="shared" ref="Q31:X31" si="5">SUM(Q32:Q34)</f>
        <v>52</v>
      </c>
      <c r="R31" s="73">
        <f t="shared" si="5"/>
        <v>66</v>
      </c>
      <c r="S31" s="77">
        <f t="shared" si="5"/>
        <v>0</v>
      </c>
      <c r="T31" s="78">
        <f t="shared" si="5"/>
        <v>0</v>
      </c>
      <c r="U31" s="79">
        <f t="shared" si="5"/>
        <v>0</v>
      </c>
      <c r="V31" s="80">
        <f t="shared" si="5"/>
        <v>0</v>
      </c>
      <c r="W31" s="77">
        <f t="shared" si="5"/>
        <v>0</v>
      </c>
      <c r="X31" s="80">
        <f t="shared" si="5"/>
        <v>0</v>
      </c>
    </row>
    <row r="32" spans="1:24" ht="18" x14ac:dyDescent="0.35">
      <c r="A32" s="81" t="s">
        <v>83</v>
      </c>
      <c r="B32" s="82" t="s">
        <v>84</v>
      </c>
      <c r="C32" s="83"/>
      <c r="D32" s="84"/>
      <c r="E32" s="84"/>
      <c r="F32" s="84"/>
      <c r="G32" s="85"/>
      <c r="H32" s="86">
        <v>1.2</v>
      </c>
      <c r="I32" s="64">
        <f>SUM(Q32:X32)</f>
        <v>40</v>
      </c>
      <c r="J32" s="54">
        <f>I32-N32</f>
        <v>40</v>
      </c>
      <c r="K32" s="55"/>
      <c r="L32" s="55"/>
      <c r="M32" s="56"/>
      <c r="N32" s="87"/>
      <c r="O32" s="88"/>
      <c r="P32" s="58"/>
      <c r="Q32" s="89">
        <v>18</v>
      </c>
      <c r="R32" s="88">
        <v>22</v>
      </c>
      <c r="S32" s="90"/>
      <c r="T32" s="91"/>
      <c r="U32" s="92"/>
      <c r="V32" s="93"/>
      <c r="W32" s="90"/>
      <c r="X32" s="93"/>
    </row>
    <row r="33" spans="1:28" ht="18" x14ac:dyDescent="0.35">
      <c r="A33" s="81" t="s">
        <v>85</v>
      </c>
      <c r="B33" s="82" t="s">
        <v>86</v>
      </c>
      <c r="C33" s="83"/>
      <c r="D33" s="84">
        <v>2</v>
      </c>
      <c r="E33" s="84"/>
      <c r="F33" s="84"/>
      <c r="G33" s="85"/>
      <c r="H33" s="86">
        <v>1</v>
      </c>
      <c r="I33" s="64">
        <f>SUM(Q33:X33)</f>
        <v>38</v>
      </c>
      <c r="J33" s="54">
        <f>I33-N33</f>
        <v>38</v>
      </c>
      <c r="K33" s="55"/>
      <c r="L33" s="55"/>
      <c r="M33" s="56"/>
      <c r="N33" s="87"/>
      <c r="O33" s="88"/>
      <c r="P33" s="58"/>
      <c r="Q33" s="89">
        <v>16</v>
      </c>
      <c r="R33" s="88">
        <v>22</v>
      </c>
      <c r="S33" s="90"/>
      <c r="T33" s="91"/>
      <c r="U33" s="92"/>
      <c r="V33" s="93"/>
      <c r="W33" s="90"/>
      <c r="X33" s="93"/>
    </row>
    <row r="34" spans="1:28" ht="18.600000000000001" thickBot="1" x14ac:dyDescent="0.35">
      <c r="A34" s="81" t="s">
        <v>87</v>
      </c>
      <c r="B34" s="82" t="s">
        <v>88</v>
      </c>
      <c r="C34" s="94"/>
      <c r="D34" s="95">
        <v>2</v>
      </c>
      <c r="E34" s="95"/>
      <c r="F34" s="95"/>
      <c r="G34" s="96"/>
      <c r="H34" s="97">
        <v>1</v>
      </c>
      <c r="I34" s="64">
        <f>SUM(Q34:X34)</f>
        <v>40</v>
      </c>
      <c r="J34" s="54">
        <f>I34-N34</f>
        <v>40</v>
      </c>
      <c r="K34" s="55"/>
      <c r="L34" s="55"/>
      <c r="M34" s="56"/>
      <c r="N34" s="87"/>
      <c r="O34" s="88"/>
      <c r="P34" s="58"/>
      <c r="Q34" s="89">
        <v>18</v>
      </c>
      <c r="R34" s="88">
        <v>22</v>
      </c>
      <c r="S34" s="90"/>
      <c r="T34" s="91"/>
      <c r="U34" s="92"/>
      <c r="V34" s="93"/>
      <c r="W34" s="90"/>
      <c r="X34" s="93"/>
    </row>
    <row r="35" spans="1:28" ht="18.600000000000001" thickBot="1" x14ac:dyDescent="0.4">
      <c r="A35" s="98"/>
      <c r="B35" s="99" t="s">
        <v>89</v>
      </c>
      <c r="C35" s="100"/>
      <c r="D35" s="100"/>
      <c r="E35" s="100"/>
      <c r="F35" s="100"/>
      <c r="G35" s="101"/>
      <c r="H35" s="101"/>
      <c r="I35" s="102">
        <f>I36+I42+I46+I62</f>
        <v>2952</v>
      </c>
      <c r="J35" s="103">
        <f>J36+J42+J46+J62</f>
        <v>1992</v>
      </c>
      <c r="K35" s="103">
        <f>K36+K42+K46+K62</f>
        <v>1054</v>
      </c>
      <c r="L35" s="103">
        <f>L36+L42+L46+L62</f>
        <v>40</v>
      </c>
      <c r="M35" s="103">
        <f t="shared" ref="M35:X35" si="6">M36+M42+M46+M62</f>
        <v>0</v>
      </c>
      <c r="N35" s="103">
        <f t="shared" si="6"/>
        <v>64</v>
      </c>
      <c r="O35" s="103">
        <f t="shared" si="6"/>
        <v>20</v>
      </c>
      <c r="P35" s="103">
        <f t="shared" si="6"/>
        <v>60</v>
      </c>
      <c r="Q35" s="100">
        <f t="shared" si="6"/>
        <v>0</v>
      </c>
      <c r="R35" s="104">
        <f t="shared" si="6"/>
        <v>0</v>
      </c>
      <c r="S35" s="100">
        <f t="shared" si="6"/>
        <v>372</v>
      </c>
      <c r="T35" s="105">
        <f t="shared" si="6"/>
        <v>398</v>
      </c>
      <c r="U35" s="106">
        <f t="shared" si="6"/>
        <v>138</v>
      </c>
      <c r="V35" s="104">
        <f t="shared" si="6"/>
        <v>668</v>
      </c>
      <c r="W35" s="100">
        <f t="shared" si="6"/>
        <v>468</v>
      </c>
      <c r="X35" s="104">
        <f t="shared" si="6"/>
        <v>0</v>
      </c>
    </row>
    <row r="36" spans="1:28" ht="17.399999999999999" x14ac:dyDescent="0.3">
      <c r="A36" s="107" t="s">
        <v>90</v>
      </c>
      <c r="B36" s="108" t="s">
        <v>91</v>
      </c>
      <c r="C36" s="109"/>
      <c r="D36" s="110"/>
      <c r="E36" s="110"/>
      <c r="F36" s="111"/>
      <c r="G36" s="111"/>
      <c r="H36" s="111"/>
      <c r="I36" s="112">
        <f>SUM(I37:I41)</f>
        <v>468</v>
      </c>
      <c r="J36" s="113">
        <f t="shared" ref="J36:X36" si="7">SUM(J37:J41)</f>
        <v>458</v>
      </c>
      <c r="K36" s="113">
        <f t="shared" si="7"/>
        <v>340</v>
      </c>
      <c r="L36" s="113">
        <f t="shared" si="7"/>
        <v>0</v>
      </c>
      <c r="M36" s="113">
        <f t="shared" si="7"/>
        <v>0</v>
      </c>
      <c r="N36" s="113">
        <f>SUM(N37:N41)</f>
        <v>10</v>
      </c>
      <c r="O36" s="113">
        <f>SUM(O37:O41)</f>
        <v>0</v>
      </c>
      <c r="P36" s="113">
        <f>SUM(P37:P41)</f>
        <v>0</v>
      </c>
      <c r="Q36" s="114">
        <f t="shared" si="7"/>
        <v>0</v>
      </c>
      <c r="R36" s="115">
        <f t="shared" si="7"/>
        <v>0</v>
      </c>
      <c r="S36" s="114">
        <f t="shared" si="7"/>
        <v>116</v>
      </c>
      <c r="T36" s="116">
        <f t="shared" si="7"/>
        <v>92</v>
      </c>
      <c r="U36" s="112">
        <f t="shared" si="7"/>
        <v>40</v>
      </c>
      <c r="V36" s="117">
        <f t="shared" si="7"/>
        <v>128</v>
      </c>
      <c r="W36" s="114">
        <f t="shared" si="7"/>
        <v>92</v>
      </c>
      <c r="X36" s="117">
        <f t="shared" si="7"/>
        <v>0</v>
      </c>
    </row>
    <row r="37" spans="1:28" ht="18" x14ac:dyDescent="0.3">
      <c r="A37" s="118" t="s">
        <v>92</v>
      </c>
      <c r="B37" s="119" t="s">
        <v>93</v>
      </c>
      <c r="C37" s="120"/>
      <c r="D37" s="121"/>
      <c r="E37" s="121"/>
      <c r="F37" s="122"/>
      <c r="G37" s="122"/>
      <c r="H37" s="122" t="s">
        <v>94</v>
      </c>
      <c r="I37" s="123">
        <f>SUM(S37:X37)</f>
        <v>48</v>
      </c>
      <c r="J37" s="124">
        <f>I37-N37</f>
        <v>46</v>
      </c>
      <c r="K37" s="125">
        <v>6</v>
      </c>
      <c r="L37" s="125"/>
      <c r="M37" s="125"/>
      <c r="N37" s="126">
        <v>2</v>
      </c>
      <c r="O37" s="125"/>
      <c r="P37" s="127"/>
      <c r="Q37" s="128"/>
      <c r="R37" s="127"/>
      <c r="S37" s="128"/>
      <c r="T37" s="129"/>
      <c r="U37" s="123"/>
      <c r="V37" s="127">
        <v>48</v>
      </c>
      <c r="W37" s="128"/>
      <c r="X37" s="127"/>
    </row>
    <row r="38" spans="1:28" ht="18" x14ac:dyDescent="0.3">
      <c r="A38" s="118" t="s">
        <v>95</v>
      </c>
      <c r="B38" s="119" t="s">
        <v>96</v>
      </c>
      <c r="C38" s="120"/>
      <c r="D38" s="121" t="s">
        <v>97</v>
      </c>
      <c r="E38" s="121"/>
      <c r="F38" s="122"/>
      <c r="G38" s="122"/>
      <c r="H38" s="122"/>
      <c r="I38" s="123">
        <f>SUM(S38:X38)</f>
        <v>48</v>
      </c>
      <c r="J38" s="124">
        <f>I38-N38</f>
        <v>46</v>
      </c>
      <c r="K38" s="125">
        <v>6</v>
      </c>
      <c r="L38" s="125"/>
      <c r="M38" s="125"/>
      <c r="N38" s="126">
        <v>2</v>
      </c>
      <c r="O38" s="125"/>
      <c r="P38" s="127"/>
      <c r="Q38" s="128"/>
      <c r="R38" s="127"/>
      <c r="S38" s="128">
        <v>48</v>
      </c>
      <c r="T38" s="129"/>
      <c r="U38" s="123"/>
      <c r="V38" s="127"/>
      <c r="W38" s="128"/>
      <c r="X38" s="127"/>
      <c r="AB38" s="326"/>
    </row>
    <row r="39" spans="1:28" ht="36" x14ac:dyDescent="0.3">
      <c r="A39" s="118" t="s">
        <v>98</v>
      </c>
      <c r="B39" s="119" t="s">
        <v>99</v>
      </c>
      <c r="C39" s="120"/>
      <c r="D39" s="121" t="s">
        <v>100</v>
      </c>
      <c r="E39" s="121"/>
      <c r="F39" s="122"/>
      <c r="G39" s="122"/>
      <c r="H39" s="122"/>
      <c r="I39" s="123">
        <f>SUM(S39:X39)</f>
        <v>172</v>
      </c>
      <c r="J39" s="124">
        <f>I39-N39</f>
        <v>170</v>
      </c>
      <c r="K39" s="125">
        <v>170</v>
      </c>
      <c r="L39" s="125"/>
      <c r="M39" s="125"/>
      <c r="N39" s="126">
        <v>2</v>
      </c>
      <c r="O39" s="125"/>
      <c r="P39" s="127"/>
      <c r="Q39" s="128"/>
      <c r="R39" s="127"/>
      <c r="S39" s="128">
        <v>34</v>
      </c>
      <c r="T39" s="129">
        <v>46</v>
      </c>
      <c r="U39" s="123">
        <v>20</v>
      </c>
      <c r="V39" s="127">
        <v>44</v>
      </c>
      <c r="W39" s="128">
        <v>28</v>
      </c>
      <c r="X39" s="127"/>
    </row>
    <row r="40" spans="1:28" ht="36" x14ac:dyDescent="0.3">
      <c r="A40" s="118" t="s">
        <v>101</v>
      </c>
      <c r="B40" s="119" t="s">
        <v>102</v>
      </c>
      <c r="C40" s="120"/>
      <c r="D40" s="121" t="s">
        <v>100</v>
      </c>
      <c r="E40" s="121"/>
      <c r="F40" s="122"/>
      <c r="G40" s="122"/>
      <c r="H40" s="122"/>
      <c r="I40" s="123">
        <f>SUM(S40:X40)</f>
        <v>160</v>
      </c>
      <c r="J40" s="124">
        <f>I40-N40</f>
        <v>158</v>
      </c>
      <c r="K40" s="125">
        <v>158</v>
      </c>
      <c r="L40" s="125"/>
      <c r="M40" s="125"/>
      <c r="N40" s="126">
        <v>2</v>
      </c>
      <c r="O40" s="125"/>
      <c r="P40" s="127"/>
      <c r="Q40" s="128"/>
      <c r="R40" s="127"/>
      <c r="S40" s="128">
        <v>34</v>
      </c>
      <c r="T40" s="129">
        <v>46</v>
      </c>
      <c r="U40" s="123">
        <v>20</v>
      </c>
      <c r="V40" s="127">
        <v>36</v>
      </c>
      <c r="W40" s="128">
        <v>24</v>
      </c>
      <c r="X40" s="127"/>
    </row>
    <row r="41" spans="1:28" ht="18" x14ac:dyDescent="0.3">
      <c r="A41" s="118" t="s">
        <v>103</v>
      </c>
      <c r="B41" s="119" t="s">
        <v>104</v>
      </c>
      <c r="C41" s="120"/>
      <c r="D41" s="121" t="s">
        <v>105</v>
      </c>
      <c r="E41" s="121"/>
      <c r="F41" s="122"/>
      <c r="G41" s="122"/>
      <c r="H41" s="122"/>
      <c r="I41" s="123">
        <f>SUM(S41:X41)</f>
        <v>40</v>
      </c>
      <c r="J41" s="124">
        <f>I41-N41</f>
        <v>38</v>
      </c>
      <c r="K41" s="124"/>
      <c r="L41" s="125"/>
      <c r="M41" s="125"/>
      <c r="N41" s="126">
        <v>2</v>
      </c>
      <c r="O41" s="125"/>
      <c r="P41" s="127"/>
      <c r="Q41" s="128"/>
      <c r="R41" s="127"/>
      <c r="S41" s="128"/>
      <c r="T41" s="129"/>
      <c r="U41" s="123"/>
      <c r="V41" s="127"/>
      <c r="W41" s="128">
        <v>40</v>
      </c>
      <c r="X41" s="127"/>
    </row>
    <row r="42" spans="1:28" ht="17.399999999999999" x14ac:dyDescent="0.3">
      <c r="A42" s="130" t="s">
        <v>106</v>
      </c>
      <c r="B42" s="108" t="s">
        <v>107</v>
      </c>
      <c r="C42" s="109"/>
      <c r="D42" s="110"/>
      <c r="E42" s="110"/>
      <c r="F42" s="111"/>
      <c r="G42" s="111"/>
      <c r="H42" s="111"/>
      <c r="I42" s="131">
        <f>SUM(I43:I45)</f>
        <v>144</v>
      </c>
      <c r="J42" s="132">
        <f t="shared" ref="J42:X42" si="8">SUM(J43:J45)</f>
        <v>138</v>
      </c>
      <c r="K42" s="132">
        <f t="shared" si="8"/>
        <v>100</v>
      </c>
      <c r="L42" s="132">
        <f t="shared" si="8"/>
        <v>0</v>
      </c>
      <c r="M42" s="132">
        <f t="shared" si="8"/>
        <v>0</v>
      </c>
      <c r="N42" s="132">
        <f>SUM(N43:N45)</f>
        <v>6</v>
      </c>
      <c r="O42" s="132">
        <f>SUM(O43:O45)</f>
        <v>0</v>
      </c>
      <c r="P42" s="132">
        <f>SUM(P43:P45)</f>
        <v>0</v>
      </c>
      <c r="Q42" s="133">
        <f t="shared" si="8"/>
        <v>0</v>
      </c>
      <c r="R42" s="134">
        <f t="shared" si="8"/>
        <v>0</v>
      </c>
      <c r="S42" s="133">
        <f t="shared" si="8"/>
        <v>104</v>
      </c>
      <c r="T42" s="135">
        <f t="shared" si="8"/>
        <v>40</v>
      </c>
      <c r="U42" s="131">
        <f t="shared" si="8"/>
        <v>0</v>
      </c>
      <c r="V42" s="134">
        <f t="shared" si="8"/>
        <v>0</v>
      </c>
      <c r="W42" s="133">
        <f t="shared" si="8"/>
        <v>0</v>
      </c>
      <c r="X42" s="134">
        <f t="shared" si="8"/>
        <v>0</v>
      </c>
    </row>
    <row r="43" spans="1:28" ht="18" x14ac:dyDescent="0.3">
      <c r="A43" s="118" t="s">
        <v>108</v>
      </c>
      <c r="B43" s="119" t="s">
        <v>109</v>
      </c>
      <c r="C43" s="120"/>
      <c r="D43" s="121" t="s">
        <v>110</v>
      </c>
      <c r="E43" s="121"/>
      <c r="F43" s="122"/>
      <c r="G43" s="122"/>
      <c r="H43" s="122"/>
      <c r="I43" s="123">
        <f>SUM(Q43:X43)</f>
        <v>54</v>
      </c>
      <c r="J43" s="124">
        <f>I43-N43</f>
        <v>52</v>
      </c>
      <c r="K43" s="125">
        <v>30</v>
      </c>
      <c r="L43" s="125"/>
      <c r="M43" s="125"/>
      <c r="N43" s="126">
        <v>2</v>
      </c>
      <c r="O43" s="125"/>
      <c r="P43" s="127"/>
      <c r="Q43" s="128"/>
      <c r="R43" s="127"/>
      <c r="S43" s="128">
        <v>34</v>
      </c>
      <c r="T43" s="129">
        <v>20</v>
      </c>
      <c r="U43" s="123"/>
      <c r="V43" s="127"/>
      <c r="W43" s="128"/>
      <c r="X43" s="127"/>
    </row>
    <row r="44" spans="1:28" ht="18" x14ac:dyDescent="0.3">
      <c r="A44" s="118" t="s">
        <v>111</v>
      </c>
      <c r="B44" s="119" t="s">
        <v>112</v>
      </c>
      <c r="C44" s="120"/>
      <c r="D44" s="121" t="s">
        <v>110</v>
      </c>
      <c r="E44" s="121"/>
      <c r="F44" s="122"/>
      <c r="G44" s="122"/>
      <c r="H44" s="122"/>
      <c r="I44" s="123">
        <f>SUM(Q44:X44)</f>
        <v>54</v>
      </c>
      <c r="J44" s="124">
        <f>I44-N44</f>
        <v>52</v>
      </c>
      <c r="K44" s="125">
        <v>52</v>
      </c>
      <c r="L44" s="125"/>
      <c r="M44" s="125"/>
      <c r="N44" s="126">
        <v>2</v>
      </c>
      <c r="O44" s="125"/>
      <c r="P44" s="127"/>
      <c r="Q44" s="128"/>
      <c r="R44" s="127"/>
      <c r="S44" s="128">
        <v>34</v>
      </c>
      <c r="T44" s="129">
        <v>20</v>
      </c>
      <c r="U44" s="123"/>
      <c r="V44" s="127"/>
      <c r="W44" s="128"/>
      <c r="X44" s="127"/>
    </row>
    <row r="45" spans="1:28" ht="18" x14ac:dyDescent="0.3">
      <c r="A45" s="118" t="s">
        <v>113</v>
      </c>
      <c r="B45" s="136" t="s">
        <v>114</v>
      </c>
      <c r="C45" s="120"/>
      <c r="D45" s="121" t="s">
        <v>97</v>
      </c>
      <c r="E45" s="121"/>
      <c r="F45" s="122"/>
      <c r="G45" s="122"/>
      <c r="H45" s="122"/>
      <c r="I45" s="123">
        <f>SUM(Q45:X45)</f>
        <v>36</v>
      </c>
      <c r="J45" s="124">
        <f>I45-N45</f>
        <v>34</v>
      </c>
      <c r="K45" s="125">
        <v>18</v>
      </c>
      <c r="L45" s="125"/>
      <c r="M45" s="125"/>
      <c r="N45" s="126">
        <v>2</v>
      </c>
      <c r="O45" s="125"/>
      <c r="P45" s="127"/>
      <c r="Q45" s="128"/>
      <c r="R45" s="127"/>
      <c r="S45" s="128">
        <v>36</v>
      </c>
      <c r="T45" s="129"/>
      <c r="U45" s="123"/>
      <c r="V45" s="127"/>
      <c r="W45" s="128"/>
      <c r="X45" s="127"/>
    </row>
    <row r="46" spans="1:28" ht="17.399999999999999" x14ac:dyDescent="0.3">
      <c r="A46" s="387" t="s">
        <v>115</v>
      </c>
      <c r="B46" s="389" t="s">
        <v>116</v>
      </c>
      <c r="C46" s="110"/>
      <c r="D46" s="110"/>
      <c r="E46" s="110"/>
      <c r="F46" s="111"/>
      <c r="G46" s="111"/>
      <c r="H46" s="111"/>
      <c r="I46" s="131">
        <f>SUM(I48:I56)</f>
        <v>612</v>
      </c>
      <c r="J46" s="132">
        <f>SUM(J48:J56)</f>
        <v>600</v>
      </c>
      <c r="K46" s="132">
        <f t="shared" ref="K46:X46" si="9">SUM(K48:K56)</f>
        <v>258</v>
      </c>
      <c r="L46" s="132">
        <f t="shared" si="9"/>
        <v>0</v>
      </c>
      <c r="M46" s="132">
        <f t="shared" si="9"/>
        <v>0</v>
      </c>
      <c r="N46" s="132">
        <f>SUM(N48:N56)</f>
        <v>12</v>
      </c>
      <c r="O46" s="132">
        <f>SUM(O48:O56)-O47</f>
        <v>2</v>
      </c>
      <c r="P46" s="132">
        <f>SUM(P48:P56)-P47</f>
        <v>6</v>
      </c>
      <c r="Q46" s="133">
        <f t="shared" si="9"/>
        <v>0</v>
      </c>
      <c r="R46" s="134">
        <f t="shared" si="9"/>
        <v>0</v>
      </c>
      <c r="S46" s="133">
        <f t="shared" si="9"/>
        <v>152</v>
      </c>
      <c r="T46" s="135">
        <f t="shared" si="9"/>
        <v>220</v>
      </c>
      <c r="U46" s="131">
        <f t="shared" si="9"/>
        <v>56</v>
      </c>
      <c r="V46" s="134">
        <f t="shared" si="9"/>
        <v>108</v>
      </c>
      <c r="W46" s="133">
        <f t="shared" si="9"/>
        <v>76</v>
      </c>
      <c r="X46" s="134">
        <f t="shared" si="9"/>
        <v>0</v>
      </c>
    </row>
    <row r="47" spans="1:28" ht="17.399999999999999" x14ac:dyDescent="0.3">
      <c r="A47" s="388"/>
      <c r="B47" s="390"/>
      <c r="C47" s="137"/>
      <c r="D47" s="137"/>
      <c r="E47" s="137"/>
      <c r="F47" s="138"/>
      <c r="G47" s="138"/>
      <c r="H47" s="138"/>
      <c r="I47" s="139">
        <f t="shared" ref="I47:N47" si="10">SUM(I57:I61)</f>
        <v>264</v>
      </c>
      <c r="J47" s="140">
        <f t="shared" si="10"/>
        <v>264</v>
      </c>
      <c r="K47" s="140">
        <f t="shared" si="10"/>
        <v>106</v>
      </c>
      <c r="L47" s="140">
        <f t="shared" si="10"/>
        <v>0</v>
      </c>
      <c r="M47" s="140">
        <f t="shared" si="10"/>
        <v>0</v>
      </c>
      <c r="N47" s="140">
        <f t="shared" si="10"/>
        <v>0</v>
      </c>
      <c r="O47" s="140">
        <f>O50</f>
        <v>2</v>
      </c>
      <c r="P47" s="140">
        <f>P50</f>
        <v>6</v>
      </c>
      <c r="Q47" s="141">
        <f t="shared" ref="Q47:X47" si="11">SUM(Q57:Q61)</f>
        <v>0</v>
      </c>
      <c r="R47" s="142">
        <f t="shared" si="11"/>
        <v>0</v>
      </c>
      <c r="S47" s="141">
        <f t="shared" si="11"/>
        <v>0</v>
      </c>
      <c r="T47" s="143">
        <f t="shared" si="11"/>
        <v>110</v>
      </c>
      <c r="U47" s="139">
        <f t="shared" si="11"/>
        <v>30</v>
      </c>
      <c r="V47" s="142">
        <f t="shared" si="11"/>
        <v>70</v>
      </c>
      <c r="W47" s="141">
        <f t="shared" si="11"/>
        <v>54</v>
      </c>
      <c r="X47" s="142">
        <f t="shared" si="11"/>
        <v>0</v>
      </c>
    </row>
    <row r="48" spans="1:28" ht="18" x14ac:dyDescent="0.3">
      <c r="A48" s="118" t="s">
        <v>117</v>
      </c>
      <c r="B48" s="119" t="s">
        <v>118</v>
      </c>
      <c r="C48" s="120"/>
      <c r="D48" s="121" t="s">
        <v>110</v>
      </c>
      <c r="E48" s="121"/>
      <c r="F48" s="122"/>
      <c r="G48" s="122"/>
      <c r="H48" s="122"/>
      <c r="I48" s="123">
        <f>SUM(S48:X48)</f>
        <v>90</v>
      </c>
      <c r="J48" s="124">
        <f>I48-N48</f>
        <v>90</v>
      </c>
      <c r="K48" s="144">
        <v>74</v>
      </c>
      <c r="L48" s="125"/>
      <c r="M48" s="125"/>
      <c r="N48" s="125"/>
      <c r="O48" s="125"/>
      <c r="P48" s="127"/>
      <c r="Q48" s="128"/>
      <c r="R48" s="127"/>
      <c r="S48" s="145">
        <v>34</v>
      </c>
      <c r="T48" s="146">
        <v>56</v>
      </c>
      <c r="U48" s="147"/>
      <c r="V48" s="148"/>
      <c r="W48" s="145"/>
      <c r="X48" s="148"/>
    </row>
    <row r="49" spans="1:24" ht="18" x14ac:dyDescent="0.3">
      <c r="A49" s="118" t="s">
        <v>119</v>
      </c>
      <c r="B49" s="119" t="s">
        <v>120</v>
      </c>
      <c r="C49" s="149" t="s">
        <v>97</v>
      </c>
      <c r="D49" s="121"/>
      <c r="E49" s="121"/>
      <c r="F49" s="122"/>
      <c r="G49" s="122"/>
      <c r="H49" s="122"/>
      <c r="I49" s="123">
        <f t="shared" ref="I49:I56" si="12">SUM(S49:X49)</f>
        <v>118</v>
      </c>
      <c r="J49" s="124">
        <f t="shared" ref="J49:J56" si="13">I49-N49</f>
        <v>112</v>
      </c>
      <c r="K49" s="144">
        <v>42</v>
      </c>
      <c r="L49" s="125"/>
      <c r="M49" s="125"/>
      <c r="N49" s="150">
        <v>6</v>
      </c>
      <c r="O49" s="150">
        <v>2</v>
      </c>
      <c r="P49" s="151">
        <v>6</v>
      </c>
      <c r="Q49" s="128"/>
      <c r="R49" s="127"/>
      <c r="S49" s="145">
        <v>118</v>
      </c>
      <c r="T49" s="146"/>
      <c r="U49" s="147"/>
      <c r="V49" s="148"/>
      <c r="W49" s="145"/>
      <c r="X49" s="148"/>
    </row>
    <row r="50" spans="1:24" ht="18" x14ac:dyDescent="0.3">
      <c r="A50" s="118" t="s">
        <v>121</v>
      </c>
      <c r="B50" s="119" t="s">
        <v>122</v>
      </c>
      <c r="C50" s="120" t="s">
        <v>110</v>
      </c>
      <c r="D50" s="121"/>
      <c r="E50" s="121"/>
      <c r="F50" s="122"/>
      <c r="G50" s="122"/>
      <c r="H50" s="122"/>
      <c r="I50" s="123">
        <f t="shared" si="12"/>
        <v>104</v>
      </c>
      <c r="J50" s="124">
        <f t="shared" si="13"/>
        <v>98</v>
      </c>
      <c r="K50" s="144">
        <v>54</v>
      </c>
      <c r="L50" s="125"/>
      <c r="M50" s="125"/>
      <c r="N50" s="150">
        <v>6</v>
      </c>
      <c r="O50" s="150">
        <v>2</v>
      </c>
      <c r="P50" s="151">
        <v>6</v>
      </c>
      <c r="Q50" s="128"/>
      <c r="R50" s="127"/>
      <c r="S50" s="145"/>
      <c r="T50" s="146">
        <v>104</v>
      </c>
      <c r="U50" s="147"/>
      <c r="V50" s="148"/>
      <c r="W50" s="145"/>
      <c r="X50" s="148"/>
    </row>
    <row r="51" spans="1:24" ht="18" x14ac:dyDescent="0.35">
      <c r="A51" s="118" t="s">
        <v>123</v>
      </c>
      <c r="B51" s="6" t="s">
        <v>124</v>
      </c>
      <c r="C51" s="120"/>
      <c r="D51" s="121" t="s">
        <v>110</v>
      </c>
      <c r="E51" s="121"/>
      <c r="F51" s="122"/>
      <c r="G51" s="122"/>
      <c r="H51" s="122"/>
      <c r="I51" s="123">
        <f t="shared" si="12"/>
        <v>60</v>
      </c>
      <c r="J51" s="124">
        <f t="shared" si="13"/>
        <v>60</v>
      </c>
      <c r="K51" s="144">
        <v>12</v>
      </c>
      <c r="L51" s="125"/>
      <c r="M51" s="125"/>
      <c r="N51" s="125"/>
      <c r="O51" s="125"/>
      <c r="P51" s="127"/>
      <c r="Q51" s="128"/>
      <c r="R51" s="127"/>
      <c r="S51" s="145"/>
      <c r="T51" s="146">
        <v>60</v>
      </c>
      <c r="U51" s="147"/>
      <c r="V51" s="148"/>
      <c r="W51" s="145"/>
      <c r="X51" s="148"/>
    </row>
    <row r="52" spans="1:24" ht="18" x14ac:dyDescent="0.3">
      <c r="A52" s="118" t="s">
        <v>125</v>
      </c>
      <c r="B52" s="119" t="s">
        <v>126</v>
      </c>
      <c r="C52" s="120"/>
      <c r="D52" s="121" t="s">
        <v>94</v>
      </c>
      <c r="E52" s="121"/>
      <c r="F52" s="122"/>
      <c r="G52" s="122"/>
      <c r="H52" s="122"/>
      <c r="I52" s="123">
        <f t="shared" si="12"/>
        <v>60</v>
      </c>
      <c r="J52" s="124">
        <f t="shared" si="13"/>
        <v>60</v>
      </c>
      <c r="K52" s="144">
        <v>18</v>
      </c>
      <c r="L52" s="125"/>
      <c r="M52" s="125"/>
      <c r="N52" s="125"/>
      <c r="O52" s="125"/>
      <c r="P52" s="127"/>
      <c r="Q52" s="128"/>
      <c r="R52" s="127"/>
      <c r="S52" s="145"/>
      <c r="T52" s="146"/>
      <c r="U52" s="147">
        <v>20</v>
      </c>
      <c r="V52" s="148">
        <v>40</v>
      </c>
      <c r="W52" s="145"/>
      <c r="X52" s="148"/>
    </row>
    <row r="53" spans="1:24" ht="18" x14ac:dyDescent="0.3">
      <c r="A53" s="152" t="s">
        <v>127</v>
      </c>
      <c r="B53" s="153" t="s">
        <v>128</v>
      </c>
      <c r="C53" s="120"/>
      <c r="D53" s="121"/>
      <c r="E53" s="121"/>
      <c r="F53" s="122"/>
      <c r="G53" s="122"/>
      <c r="H53" s="122" t="s">
        <v>129</v>
      </c>
      <c r="I53" s="123">
        <f t="shared" si="12"/>
        <v>36</v>
      </c>
      <c r="J53" s="124">
        <f t="shared" si="13"/>
        <v>36</v>
      </c>
      <c r="K53" s="144">
        <v>36</v>
      </c>
      <c r="L53" s="125"/>
      <c r="M53" s="125"/>
      <c r="N53" s="125"/>
      <c r="O53" s="125"/>
      <c r="P53" s="127"/>
      <c r="Q53" s="154"/>
      <c r="R53" s="155"/>
      <c r="S53" s="156"/>
      <c r="T53" s="157"/>
      <c r="U53" s="158">
        <v>36</v>
      </c>
      <c r="V53" s="159"/>
      <c r="W53" s="156"/>
      <c r="X53" s="159"/>
    </row>
    <row r="54" spans="1:24" ht="18" x14ac:dyDescent="0.3">
      <c r="A54" s="118" t="s">
        <v>130</v>
      </c>
      <c r="B54" s="119" t="s">
        <v>131</v>
      </c>
      <c r="C54" s="120"/>
      <c r="D54" s="121" t="s">
        <v>105</v>
      </c>
      <c r="E54" s="121"/>
      <c r="F54" s="122"/>
      <c r="G54" s="122"/>
      <c r="H54" s="122"/>
      <c r="I54" s="123">
        <f t="shared" si="12"/>
        <v>36</v>
      </c>
      <c r="J54" s="124">
        <f t="shared" si="13"/>
        <v>36</v>
      </c>
      <c r="K54" s="144">
        <v>6</v>
      </c>
      <c r="L54" s="125"/>
      <c r="M54" s="125"/>
      <c r="N54" s="125"/>
      <c r="O54" s="125"/>
      <c r="P54" s="127"/>
      <c r="Q54" s="128"/>
      <c r="R54" s="127"/>
      <c r="S54" s="145"/>
      <c r="T54" s="146"/>
      <c r="U54" s="147"/>
      <c r="V54" s="160"/>
      <c r="W54" s="161">
        <v>36</v>
      </c>
      <c r="X54" s="160"/>
    </row>
    <row r="55" spans="1:24" ht="18" x14ac:dyDescent="0.3">
      <c r="A55" s="118" t="s">
        <v>132</v>
      </c>
      <c r="B55" s="119" t="s">
        <v>133</v>
      </c>
      <c r="C55" s="120"/>
      <c r="D55" s="121" t="s">
        <v>105</v>
      </c>
      <c r="E55" s="121"/>
      <c r="F55" s="122"/>
      <c r="G55" s="122"/>
      <c r="H55" s="122"/>
      <c r="I55" s="123">
        <f t="shared" si="12"/>
        <v>40</v>
      </c>
      <c r="J55" s="124">
        <f t="shared" si="13"/>
        <v>40</v>
      </c>
      <c r="K55" s="144">
        <v>6</v>
      </c>
      <c r="L55" s="125"/>
      <c r="M55" s="125"/>
      <c r="N55" s="125"/>
      <c r="O55" s="125"/>
      <c r="P55" s="127"/>
      <c r="Q55" s="128"/>
      <c r="R55" s="127"/>
      <c r="S55" s="145"/>
      <c r="T55" s="146"/>
      <c r="U55" s="147"/>
      <c r="V55" s="148"/>
      <c r="W55" s="145">
        <v>40</v>
      </c>
      <c r="X55" s="148"/>
    </row>
    <row r="56" spans="1:24" ht="18" x14ac:dyDescent="0.3">
      <c r="A56" s="118" t="s">
        <v>134</v>
      </c>
      <c r="B56" s="119" t="s">
        <v>135</v>
      </c>
      <c r="C56" s="120"/>
      <c r="D56" s="121" t="s">
        <v>94</v>
      </c>
      <c r="E56" s="121"/>
      <c r="F56" s="122"/>
      <c r="G56" s="122"/>
      <c r="H56" s="122"/>
      <c r="I56" s="123">
        <f t="shared" si="12"/>
        <v>68</v>
      </c>
      <c r="J56" s="124">
        <f t="shared" si="13"/>
        <v>68</v>
      </c>
      <c r="K56" s="144">
        <v>10</v>
      </c>
      <c r="L56" s="125"/>
      <c r="M56" s="125"/>
      <c r="N56" s="125"/>
      <c r="O56" s="125"/>
      <c r="P56" s="127"/>
      <c r="Q56" s="128"/>
      <c r="R56" s="127"/>
      <c r="S56" s="145"/>
      <c r="T56" s="146"/>
      <c r="U56" s="147"/>
      <c r="V56" s="148">
        <v>68</v>
      </c>
      <c r="W56" s="145"/>
      <c r="X56" s="148"/>
    </row>
    <row r="57" spans="1:24" ht="18" x14ac:dyDescent="0.3">
      <c r="A57" s="162" t="s">
        <v>136</v>
      </c>
      <c r="B57" s="163" t="s">
        <v>137</v>
      </c>
      <c r="C57" s="164"/>
      <c r="D57" s="165"/>
      <c r="E57" s="165"/>
      <c r="F57" s="166"/>
      <c r="G57" s="166"/>
      <c r="H57" s="166" t="s">
        <v>110</v>
      </c>
      <c r="I57" s="167">
        <f>SUM(Q57:X57)</f>
        <v>50</v>
      </c>
      <c r="J57" s="140">
        <f>I57-N57</f>
        <v>50</v>
      </c>
      <c r="K57" s="168">
        <v>10</v>
      </c>
      <c r="L57" s="168"/>
      <c r="M57" s="168"/>
      <c r="N57" s="168"/>
      <c r="O57" s="168"/>
      <c r="P57" s="169"/>
      <c r="Q57" s="170"/>
      <c r="R57" s="169"/>
      <c r="S57" s="171"/>
      <c r="T57" s="172">
        <v>50</v>
      </c>
      <c r="U57" s="173"/>
      <c r="V57" s="174"/>
      <c r="W57" s="171"/>
      <c r="X57" s="174"/>
    </row>
    <row r="58" spans="1:24" ht="18" x14ac:dyDescent="0.3">
      <c r="A58" s="162" t="s">
        <v>138</v>
      </c>
      <c r="B58" s="175" t="s">
        <v>139</v>
      </c>
      <c r="C58" s="164"/>
      <c r="D58" s="165" t="s">
        <v>110</v>
      </c>
      <c r="E58" s="165"/>
      <c r="F58" s="166"/>
      <c r="G58" s="166"/>
      <c r="H58" s="166"/>
      <c r="I58" s="167">
        <f>SUM(S58:X58)</f>
        <v>60</v>
      </c>
      <c r="J58" s="140">
        <f>I58-N58</f>
        <v>60</v>
      </c>
      <c r="K58" s="168">
        <v>46</v>
      </c>
      <c r="L58" s="168"/>
      <c r="M58" s="168"/>
      <c r="N58" s="168"/>
      <c r="O58" s="168"/>
      <c r="P58" s="169"/>
      <c r="Q58" s="170"/>
      <c r="R58" s="169"/>
      <c r="S58" s="170"/>
      <c r="T58" s="176">
        <v>60</v>
      </c>
      <c r="U58" s="167"/>
      <c r="V58" s="169"/>
      <c r="W58" s="170"/>
      <c r="X58" s="174"/>
    </row>
    <row r="59" spans="1:24" ht="36" x14ac:dyDescent="0.3">
      <c r="A59" s="162" t="s">
        <v>140</v>
      </c>
      <c r="B59" s="175" t="s">
        <v>141</v>
      </c>
      <c r="C59" s="164"/>
      <c r="D59" s="165"/>
      <c r="E59" s="165"/>
      <c r="F59" s="166"/>
      <c r="G59" s="166"/>
      <c r="H59" s="166" t="s">
        <v>94</v>
      </c>
      <c r="I59" s="167">
        <f>SUM(S59:X59)</f>
        <v>64</v>
      </c>
      <c r="J59" s="140">
        <f>I59-N59</f>
        <v>64</v>
      </c>
      <c r="K59" s="168">
        <v>30</v>
      </c>
      <c r="L59" s="168"/>
      <c r="M59" s="168"/>
      <c r="N59" s="168"/>
      <c r="O59" s="168"/>
      <c r="P59" s="169"/>
      <c r="Q59" s="170"/>
      <c r="R59" s="169"/>
      <c r="S59" s="170"/>
      <c r="T59" s="176"/>
      <c r="U59" s="167">
        <v>30</v>
      </c>
      <c r="V59" s="169">
        <v>34</v>
      </c>
      <c r="W59" s="170"/>
      <c r="X59" s="174"/>
    </row>
    <row r="60" spans="1:24" ht="18" x14ac:dyDescent="0.3">
      <c r="A60" s="162" t="s">
        <v>142</v>
      </c>
      <c r="B60" s="175" t="s">
        <v>143</v>
      </c>
      <c r="C60" s="164"/>
      <c r="D60" s="165" t="s">
        <v>105</v>
      </c>
      <c r="E60" s="165"/>
      <c r="F60" s="166"/>
      <c r="G60" s="166"/>
      <c r="H60" s="166"/>
      <c r="I60" s="167">
        <f>SUM(S60:X60)</f>
        <v>50</v>
      </c>
      <c r="J60" s="140">
        <f>I60-N60</f>
        <v>50</v>
      </c>
      <c r="K60" s="168">
        <v>12</v>
      </c>
      <c r="L60" s="177"/>
      <c r="M60" s="177"/>
      <c r="N60" s="168"/>
      <c r="O60" s="168"/>
      <c r="P60" s="169"/>
      <c r="Q60" s="170"/>
      <c r="R60" s="169"/>
      <c r="S60" s="178"/>
      <c r="T60" s="179"/>
      <c r="U60" s="180"/>
      <c r="V60" s="181">
        <v>36</v>
      </c>
      <c r="W60" s="178">
        <v>14</v>
      </c>
      <c r="X60" s="174"/>
    </row>
    <row r="61" spans="1:24" ht="18" x14ac:dyDescent="0.3">
      <c r="A61" s="162" t="s">
        <v>144</v>
      </c>
      <c r="B61" s="163" t="s">
        <v>145</v>
      </c>
      <c r="C61" s="164"/>
      <c r="D61" s="165" t="s">
        <v>105</v>
      </c>
      <c r="E61" s="165"/>
      <c r="F61" s="166"/>
      <c r="G61" s="166"/>
      <c r="H61" s="166"/>
      <c r="I61" s="167">
        <f>SUM(Q61:X61)</f>
        <v>40</v>
      </c>
      <c r="J61" s="140">
        <f>I61-N61</f>
        <v>40</v>
      </c>
      <c r="K61" s="168">
        <v>8</v>
      </c>
      <c r="L61" s="168"/>
      <c r="M61" s="168"/>
      <c r="N61" s="168"/>
      <c r="O61" s="168"/>
      <c r="P61" s="169"/>
      <c r="Q61" s="170"/>
      <c r="R61" s="169"/>
      <c r="S61" s="171"/>
      <c r="T61" s="172"/>
      <c r="U61" s="173"/>
      <c r="V61" s="174"/>
      <c r="W61" s="171">
        <v>40</v>
      </c>
      <c r="X61" s="174"/>
    </row>
    <row r="62" spans="1:24" ht="17.399999999999999" x14ac:dyDescent="0.3">
      <c r="A62" s="391" t="s">
        <v>146</v>
      </c>
      <c r="B62" s="393" t="s">
        <v>147</v>
      </c>
      <c r="C62" s="182"/>
      <c r="D62" s="183"/>
      <c r="E62" s="183"/>
      <c r="F62" s="184"/>
      <c r="G62" s="184"/>
      <c r="H62" s="184"/>
      <c r="I62" s="185">
        <f>I64+I75+I81+I88+K105+I107</f>
        <v>1728</v>
      </c>
      <c r="J62" s="186">
        <f>J64+J75+J81</f>
        <v>796</v>
      </c>
      <c r="K62" s="186">
        <f>K64+K75+K81</f>
        <v>356</v>
      </c>
      <c r="L62" s="186">
        <f>L64+L75+L81</f>
        <v>40</v>
      </c>
      <c r="M62" s="186">
        <f>M64+M75+M81</f>
        <v>0</v>
      </c>
      <c r="N62" s="186">
        <f>N64+N75+N81+N88</f>
        <v>36</v>
      </c>
      <c r="O62" s="186">
        <f>O64+O75+O81+O88</f>
        <v>18</v>
      </c>
      <c r="P62" s="186">
        <f>P64+P75+P81+P88</f>
        <v>54</v>
      </c>
      <c r="Q62" s="187">
        <f>Q64+Q75+Q81+Q88</f>
        <v>0</v>
      </c>
      <c r="R62" s="188">
        <f>R64+R75+R81+R88</f>
        <v>0</v>
      </c>
      <c r="S62" s="187">
        <f t="shared" ref="S62:X62" si="14">S64+S75+S81</f>
        <v>0</v>
      </c>
      <c r="T62" s="189">
        <f t="shared" si="14"/>
        <v>46</v>
      </c>
      <c r="U62" s="185">
        <f t="shared" si="14"/>
        <v>42</v>
      </c>
      <c r="V62" s="188">
        <f t="shared" si="14"/>
        <v>432</v>
      </c>
      <c r="W62" s="187">
        <f t="shared" si="14"/>
        <v>300</v>
      </c>
      <c r="X62" s="188">
        <f t="shared" si="14"/>
        <v>0</v>
      </c>
    </row>
    <row r="63" spans="1:24" ht="17.399999999999999" x14ac:dyDescent="0.3">
      <c r="A63" s="392"/>
      <c r="B63" s="394"/>
      <c r="C63" s="190">
        <f>C88</f>
        <v>0</v>
      </c>
      <c r="D63" s="191">
        <f>D88</f>
        <v>0</v>
      </c>
      <c r="E63" s="191">
        <f>E88</f>
        <v>0</v>
      </c>
      <c r="F63" s="192"/>
      <c r="G63" s="192"/>
      <c r="H63" s="192">
        <f>H88</f>
        <v>0</v>
      </c>
      <c r="I63" s="190">
        <f>I89</f>
        <v>354</v>
      </c>
      <c r="J63" s="191">
        <f t="shared" ref="J63:X63" ca="1" si="15">J89</f>
        <v>354</v>
      </c>
      <c r="K63" s="191">
        <f t="shared" si="15"/>
        <v>196</v>
      </c>
      <c r="L63" s="191">
        <f t="shared" si="15"/>
        <v>0</v>
      </c>
      <c r="M63" s="191">
        <f t="shared" si="15"/>
        <v>0</v>
      </c>
      <c r="N63" s="191">
        <f ca="1">N89</f>
        <v>0</v>
      </c>
      <c r="O63" s="191">
        <f>O89</f>
        <v>0</v>
      </c>
      <c r="P63" s="191">
        <f>P89</f>
        <v>36</v>
      </c>
      <c r="Q63" s="193">
        <f t="shared" si="15"/>
        <v>0</v>
      </c>
      <c r="R63" s="194">
        <f t="shared" si="15"/>
        <v>0</v>
      </c>
      <c r="S63" s="193">
        <f t="shared" si="15"/>
        <v>102</v>
      </c>
      <c r="T63" s="195">
        <f t="shared" si="15"/>
        <v>132</v>
      </c>
      <c r="U63" s="190">
        <f t="shared" si="15"/>
        <v>120</v>
      </c>
      <c r="V63" s="194">
        <f t="shared" si="15"/>
        <v>0</v>
      </c>
      <c r="W63" s="193">
        <f t="shared" si="15"/>
        <v>0</v>
      </c>
      <c r="X63" s="194">
        <f t="shared" si="15"/>
        <v>0</v>
      </c>
    </row>
    <row r="64" spans="1:24" ht="17.399999999999999" x14ac:dyDescent="0.3">
      <c r="A64" s="196" t="s">
        <v>148</v>
      </c>
      <c r="B64" s="197" t="s">
        <v>149</v>
      </c>
      <c r="C64" s="198"/>
      <c r="D64" s="199"/>
      <c r="E64" s="199"/>
      <c r="F64" s="200"/>
      <c r="G64" s="200"/>
      <c r="H64" s="200"/>
      <c r="I64" s="201">
        <f>SUM(I65:I73)-216</f>
        <v>772</v>
      </c>
      <c r="J64" s="202">
        <f t="shared" ref="J64:X64" si="16">SUM(J65:J71)</f>
        <v>504</v>
      </c>
      <c r="K64" s="202">
        <f t="shared" si="16"/>
        <v>268</v>
      </c>
      <c r="L64" s="202">
        <f t="shared" si="16"/>
        <v>20</v>
      </c>
      <c r="M64" s="202">
        <f t="shared" si="16"/>
        <v>0</v>
      </c>
      <c r="N64" s="202">
        <f>SUM(N65:N74)</f>
        <v>20</v>
      </c>
      <c r="O64" s="202">
        <f>SUM(O65:O74)</f>
        <v>10</v>
      </c>
      <c r="P64" s="202">
        <f>SUM(P65:P74)</f>
        <v>30</v>
      </c>
      <c r="Q64" s="203">
        <f t="shared" si="16"/>
        <v>0</v>
      </c>
      <c r="R64" s="204">
        <f t="shared" si="16"/>
        <v>0</v>
      </c>
      <c r="S64" s="203">
        <f t="shared" si="16"/>
        <v>0</v>
      </c>
      <c r="T64" s="205">
        <f t="shared" si="16"/>
        <v>46</v>
      </c>
      <c r="U64" s="201">
        <f t="shared" si="16"/>
        <v>42</v>
      </c>
      <c r="V64" s="204">
        <f t="shared" si="16"/>
        <v>312</v>
      </c>
      <c r="W64" s="203">
        <f t="shared" si="16"/>
        <v>120</v>
      </c>
      <c r="X64" s="204">
        <f t="shared" si="16"/>
        <v>0</v>
      </c>
    </row>
    <row r="65" spans="1:24" ht="18" x14ac:dyDescent="0.3">
      <c r="A65" s="118" t="s">
        <v>150</v>
      </c>
      <c r="B65" s="119" t="s">
        <v>151</v>
      </c>
      <c r="C65" s="120" t="s">
        <v>94</v>
      </c>
      <c r="D65" s="121"/>
      <c r="E65" s="121"/>
      <c r="F65" s="122"/>
      <c r="G65" s="122"/>
      <c r="H65" s="122"/>
      <c r="I65" s="123">
        <f t="shared" ref="I65:I73" si="17">SUM(S65:X65)</f>
        <v>180</v>
      </c>
      <c r="J65" s="124">
        <f t="shared" ref="J65:J71" si="18">I65-N65</f>
        <v>176</v>
      </c>
      <c r="K65" s="125">
        <v>88</v>
      </c>
      <c r="L65" s="125"/>
      <c r="M65" s="125"/>
      <c r="N65" s="125">
        <v>4</v>
      </c>
      <c r="O65" s="125">
        <v>2</v>
      </c>
      <c r="P65" s="127">
        <v>6</v>
      </c>
      <c r="Q65" s="128"/>
      <c r="R65" s="127"/>
      <c r="S65" s="128"/>
      <c r="T65" s="129">
        <v>46</v>
      </c>
      <c r="U65" s="123">
        <v>42</v>
      </c>
      <c r="V65" s="127">
        <v>92</v>
      </c>
      <c r="W65" s="128"/>
      <c r="X65" s="127"/>
    </row>
    <row r="66" spans="1:24" ht="18" x14ac:dyDescent="0.3">
      <c r="A66" s="118" t="s">
        <v>152</v>
      </c>
      <c r="B66" s="119" t="s">
        <v>153</v>
      </c>
      <c r="C66" s="120"/>
      <c r="D66" s="121" t="s">
        <v>94</v>
      </c>
      <c r="E66" s="121"/>
      <c r="F66" s="122"/>
      <c r="G66" s="122"/>
      <c r="H66" s="122"/>
      <c r="I66" s="123">
        <f t="shared" si="17"/>
        <v>40</v>
      </c>
      <c r="J66" s="124">
        <f t="shared" si="18"/>
        <v>40</v>
      </c>
      <c r="K66" s="125">
        <v>8</v>
      </c>
      <c r="L66" s="125"/>
      <c r="M66" s="125"/>
      <c r="N66" s="125"/>
      <c r="O66" s="125"/>
      <c r="P66" s="127"/>
      <c r="Q66" s="128"/>
      <c r="R66" s="127"/>
      <c r="S66" s="128"/>
      <c r="T66" s="129"/>
      <c r="U66" s="123"/>
      <c r="V66" s="127">
        <v>40</v>
      </c>
      <c r="W66" s="128"/>
      <c r="X66" s="127"/>
    </row>
    <row r="67" spans="1:24" ht="36" x14ac:dyDescent="0.3">
      <c r="A67" s="118" t="s">
        <v>154</v>
      </c>
      <c r="B67" s="119" t="s">
        <v>155</v>
      </c>
      <c r="C67" s="120"/>
      <c r="D67" s="121" t="s">
        <v>94</v>
      </c>
      <c r="E67" s="121"/>
      <c r="F67" s="122"/>
      <c r="G67" s="122"/>
      <c r="H67" s="122"/>
      <c r="I67" s="123">
        <f t="shared" si="17"/>
        <v>40</v>
      </c>
      <c r="J67" s="124">
        <f t="shared" si="18"/>
        <v>40</v>
      </c>
      <c r="K67" s="125">
        <v>16</v>
      </c>
      <c r="L67" s="206">
        <v>20</v>
      </c>
      <c r="M67" s="125"/>
      <c r="N67" s="125"/>
      <c r="O67" s="125"/>
      <c r="P67" s="127"/>
      <c r="Q67" s="128"/>
      <c r="R67" s="127"/>
      <c r="S67" s="128"/>
      <c r="T67" s="129"/>
      <c r="U67" s="123"/>
      <c r="V67" s="127">
        <v>40</v>
      </c>
      <c r="W67" s="128"/>
      <c r="X67" s="127"/>
    </row>
    <row r="68" spans="1:24" ht="18" x14ac:dyDescent="0.3">
      <c r="A68" s="118" t="s">
        <v>156</v>
      </c>
      <c r="B68" s="119" t="s">
        <v>157</v>
      </c>
      <c r="C68" s="120" t="s">
        <v>94</v>
      </c>
      <c r="D68" s="121"/>
      <c r="E68" s="121"/>
      <c r="F68" s="122"/>
      <c r="G68" s="122"/>
      <c r="H68" s="122"/>
      <c r="I68" s="123">
        <f t="shared" si="17"/>
        <v>80</v>
      </c>
      <c r="J68" s="124">
        <f t="shared" si="18"/>
        <v>76</v>
      </c>
      <c r="K68" s="125">
        <v>44</v>
      </c>
      <c r="L68" s="207"/>
      <c r="M68" s="125"/>
      <c r="N68" s="125">
        <v>4</v>
      </c>
      <c r="O68" s="125">
        <v>2</v>
      </c>
      <c r="P68" s="127">
        <v>6</v>
      </c>
      <c r="Q68" s="128"/>
      <c r="R68" s="127"/>
      <c r="S68" s="128"/>
      <c r="T68" s="129"/>
      <c r="U68" s="123"/>
      <c r="V68" s="127">
        <v>80</v>
      </c>
      <c r="W68" s="128"/>
      <c r="X68" s="127"/>
    </row>
    <row r="69" spans="1:24" ht="36" x14ac:dyDescent="0.3">
      <c r="A69" s="118" t="s">
        <v>158</v>
      </c>
      <c r="B69" s="119" t="s">
        <v>159</v>
      </c>
      <c r="C69" s="120" t="s">
        <v>94</v>
      </c>
      <c r="D69" s="121"/>
      <c r="E69" s="121"/>
      <c r="F69" s="122"/>
      <c r="G69" s="122"/>
      <c r="H69" s="122"/>
      <c r="I69" s="123">
        <f t="shared" si="17"/>
        <v>60</v>
      </c>
      <c r="J69" s="124">
        <f t="shared" si="18"/>
        <v>56</v>
      </c>
      <c r="K69" s="125">
        <v>40</v>
      </c>
      <c r="L69" s="125"/>
      <c r="M69" s="125"/>
      <c r="N69" s="125">
        <v>4</v>
      </c>
      <c r="O69" s="125">
        <v>2</v>
      </c>
      <c r="P69" s="127">
        <v>6</v>
      </c>
      <c r="Q69" s="128"/>
      <c r="R69" s="127"/>
      <c r="S69" s="128"/>
      <c r="T69" s="129"/>
      <c r="U69" s="123"/>
      <c r="V69" s="127">
        <v>60</v>
      </c>
      <c r="W69" s="128"/>
      <c r="X69" s="127"/>
    </row>
    <row r="70" spans="1:24" ht="18" x14ac:dyDescent="0.3">
      <c r="A70" s="118" t="s">
        <v>160</v>
      </c>
      <c r="B70" s="119" t="s">
        <v>161</v>
      </c>
      <c r="C70" s="120" t="s">
        <v>105</v>
      </c>
      <c r="D70" s="121"/>
      <c r="E70" s="121"/>
      <c r="F70" s="122"/>
      <c r="G70" s="122"/>
      <c r="H70" s="122"/>
      <c r="I70" s="123">
        <f t="shared" si="17"/>
        <v>60</v>
      </c>
      <c r="J70" s="124">
        <f t="shared" si="18"/>
        <v>56</v>
      </c>
      <c r="K70" s="125">
        <v>40</v>
      </c>
      <c r="L70" s="125"/>
      <c r="M70" s="125"/>
      <c r="N70" s="125">
        <v>4</v>
      </c>
      <c r="O70" s="125">
        <v>2</v>
      </c>
      <c r="P70" s="127">
        <v>6</v>
      </c>
      <c r="Q70" s="128"/>
      <c r="R70" s="127"/>
      <c r="S70" s="128"/>
      <c r="T70" s="129"/>
      <c r="U70" s="123"/>
      <c r="V70" s="127"/>
      <c r="W70" s="128">
        <v>60</v>
      </c>
      <c r="X70" s="127"/>
    </row>
    <row r="71" spans="1:24" ht="18" x14ac:dyDescent="0.3">
      <c r="A71" s="118" t="s">
        <v>162</v>
      </c>
      <c r="B71" s="119" t="s">
        <v>163</v>
      </c>
      <c r="C71" s="120"/>
      <c r="D71" s="121" t="s">
        <v>105</v>
      </c>
      <c r="E71" s="121"/>
      <c r="F71" s="122"/>
      <c r="G71" s="122"/>
      <c r="H71" s="122"/>
      <c r="I71" s="123">
        <f t="shared" si="17"/>
        <v>60</v>
      </c>
      <c r="J71" s="124">
        <f t="shared" si="18"/>
        <v>60</v>
      </c>
      <c r="K71" s="125">
        <v>32</v>
      </c>
      <c r="L71" s="125"/>
      <c r="M71" s="125"/>
      <c r="N71" s="125"/>
      <c r="O71" s="125"/>
      <c r="P71" s="127"/>
      <c r="Q71" s="128"/>
      <c r="R71" s="127"/>
      <c r="S71" s="128"/>
      <c r="T71" s="129"/>
      <c r="U71" s="123"/>
      <c r="V71" s="127"/>
      <c r="W71" s="128">
        <v>60</v>
      </c>
      <c r="X71" s="127"/>
    </row>
    <row r="72" spans="1:24" ht="18" x14ac:dyDescent="0.3">
      <c r="A72" s="152" t="s">
        <v>164</v>
      </c>
      <c r="B72" s="153" t="s">
        <v>165</v>
      </c>
      <c r="C72" s="120"/>
      <c r="D72" s="121"/>
      <c r="E72" s="121"/>
      <c r="F72" s="122"/>
      <c r="G72" s="122"/>
      <c r="H72" s="122"/>
      <c r="I72" s="123">
        <f t="shared" si="17"/>
        <v>252</v>
      </c>
      <c r="J72" s="124"/>
      <c r="K72" s="125"/>
      <c r="L72" s="125"/>
      <c r="M72" s="125"/>
      <c r="N72" s="125"/>
      <c r="O72" s="125"/>
      <c r="P72" s="127"/>
      <c r="Q72" s="128"/>
      <c r="R72" s="208"/>
      <c r="S72" s="128"/>
      <c r="T72" s="209">
        <v>36</v>
      </c>
      <c r="U72" s="123">
        <v>36</v>
      </c>
      <c r="V72" s="208">
        <v>108</v>
      </c>
      <c r="W72" s="128">
        <v>72</v>
      </c>
      <c r="X72" s="208"/>
    </row>
    <row r="73" spans="1:24" ht="18" x14ac:dyDescent="0.3">
      <c r="A73" s="152" t="s">
        <v>166</v>
      </c>
      <c r="B73" s="153" t="s">
        <v>167</v>
      </c>
      <c r="C73" s="120"/>
      <c r="D73" s="121"/>
      <c r="E73" s="121"/>
      <c r="F73" s="122"/>
      <c r="G73" s="122"/>
      <c r="H73" s="122"/>
      <c r="I73" s="123">
        <f t="shared" si="17"/>
        <v>216</v>
      </c>
      <c r="J73" s="124"/>
      <c r="K73" s="125"/>
      <c r="L73" s="125"/>
      <c r="M73" s="125"/>
      <c r="N73" s="125"/>
      <c r="O73" s="125"/>
      <c r="P73" s="127"/>
      <c r="Q73" s="128"/>
      <c r="R73" s="208"/>
      <c r="S73" s="128"/>
      <c r="T73" s="209"/>
      <c r="U73" s="123"/>
      <c r="V73" s="208"/>
      <c r="W73" s="128"/>
      <c r="X73" s="208">
        <v>216</v>
      </c>
    </row>
    <row r="74" spans="1:24" ht="18" x14ac:dyDescent="0.3">
      <c r="A74" s="152" t="s">
        <v>168</v>
      </c>
      <c r="B74" s="153" t="s">
        <v>169</v>
      </c>
      <c r="C74" s="120" t="s">
        <v>43</v>
      </c>
      <c r="D74" s="121"/>
      <c r="E74" s="121"/>
      <c r="F74" s="122"/>
      <c r="G74" s="122"/>
      <c r="H74" s="122"/>
      <c r="I74" s="123">
        <v>12</v>
      </c>
      <c r="J74" s="124">
        <v>8</v>
      </c>
      <c r="K74" s="125"/>
      <c r="L74" s="125"/>
      <c r="M74" s="125"/>
      <c r="N74" s="125">
        <v>4</v>
      </c>
      <c r="O74" s="125">
        <v>2</v>
      </c>
      <c r="P74" s="127">
        <v>6</v>
      </c>
      <c r="Q74" s="128"/>
      <c r="R74" s="208"/>
      <c r="S74" s="128"/>
      <c r="T74" s="209"/>
      <c r="U74" s="123"/>
      <c r="V74" s="208"/>
      <c r="W74" s="128"/>
      <c r="X74" s="208"/>
    </row>
    <row r="75" spans="1:24" ht="34.799999999999997" x14ac:dyDescent="0.3">
      <c r="A75" s="196" t="s">
        <v>170</v>
      </c>
      <c r="B75" s="210" t="s">
        <v>171</v>
      </c>
      <c r="C75" s="198"/>
      <c r="D75" s="199"/>
      <c r="E75" s="199"/>
      <c r="F75" s="200"/>
      <c r="G75" s="200"/>
      <c r="H75" s="200"/>
      <c r="I75" s="201">
        <f>SUM(I76:I79)-72</f>
        <v>212</v>
      </c>
      <c r="J75" s="202">
        <f t="shared" ref="J75:X75" si="19">SUM(J76:J78)</f>
        <v>132</v>
      </c>
      <c r="K75" s="202">
        <f t="shared" si="19"/>
        <v>44</v>
      </c>
      <c r="L75" s="202">
        <f t="shared" si="19"/>
        <v>20</v>
      </c>
      <c r="M75" s="202">
        <f t="shared" si="19"/>
        <v>0</v>
      </c>
      <c r="N75" s="202">
        <f>SUM(N76:N80)</f>
        <v>12</v>
      </c>
      <c r="O75" s="202">
        <f>SUM(O76:O80)</f>
        <v>6</v>
      </c>
      <c r="P75" s="202">
        <f>SUM(P76:P80)</f>
        <v>18</v>
      </c>
      <c r="Q75" s="203">
        <f t="shared" si="19"/>
        <v>0</v>
      </c>
      <c r="R75" s="204">
        <f t="shared" si="19"/>
        <v>0</v>
      </c>
      <c r="S75" s="203">
        <f t="shared" si="19"/>
        <v>0</v>
      </c>
      <c r="T75" s="205">
        <f t="shared" si="19"/>
        <v>0</v>
      </c>
      <c r="U75" s="201">
        <f t="shared" si="19"/>
        <v>0</v>
      </c>
      <c r="V75" s="204">
        <f t="shared" si="19"/>
        <v>40</v>
      </c>
      <c r="W75" s="203">
        <f t="shared" si="19"/>
        <v>100</v>
      </c>
      <c r="X75" s="204">
        <f t="shared" si="19"/>
        <v>0</v>
      </c>
    </row>
    <row r="76" spans="1:24" ht="18" x14ac:dyDescent="0.3">
      <c r="A76" s="118" t="s">
        <v>172</v>
      </c>
      <c r="B76" s="119" t="s">
        <v>173</v>
      </c>
      <c r="C76" s="120"/>
      <c r="D76" s="121" t="s">
        <v>94</v>
      </c>
      <c r="E76" s="121"/>
      <c r="F76" s="122"/>
      <c r="G76" s="122"/>
      <c r="H76" s="122"/>
      <c r="I76" s="211">
        <f>SUM(S76:X76)</f>
        <v>40</v>
      </c>
      <c r="J76" s="54">
        <f>I76-N76</f>
        <v>40</v>
      </c>
      <c r="K76" s="54">
        <v>20</v>
      </c>
      <c r="L76" s="125"/>
      <c r="M76" s="125"/>
      <c r="N76" s="125"/>
      <c r="O76" s="125"/>
      <c r="P76" s="127"/>
      <c r="Q76" s="128"/>
      <c r="R76" s="127"/>
      <c r="S76" s="128"/>
      <c r="T76" s="129"/>
      <c r="U76" s="123"/>
      <c r="V76" s="127">
        <v>40</v>
      </c>
      <c r="W76" s="128"/>
      <c r="X76" s="127"/>
    </row>
    <row r="77" spans="1:24" ht="18" x14ac:dyDescent="0.3">
      <c r="A77" s="118" t="s">
        <v>174</v>
      </c>
      <c r="B77" s="119" t="s">
        <v>175</v>
      </c>
      <c r="C77" s="120" t="s">
        <v>105</v>
      </c>
      <c r="D77" s="121"/>
      <c r="E77" s="121"/>
      <c r="F77" s="122"/>
      <c r="G77" s="122"/>
      <c r="H77" s="122"/>
      <c r="I77" s="123">
        <f>SUM(S77:X77)</f>
        <v>60</v>
      </c>
      <c r="J77" s="124">
        <f>I77-N77</f>
        <v>56</v>
      </c>
      <c r="K77" s="124">
        <v>16</v>
      </c>
      <c r="L77" s="206">
        <v>20</v>
      </c>
      <c r="M77" s="125"/>
      <c r="N77" s="125">
        <v>4</v>
      </c>
      <c r="O77" s="125">
        <v>2</v>
      </c>
      <c r="P77" s="127">
        <v>6</v>
      </c>
      <c r="Q77" s="128"/>
      <c r="R77" s="127"/>
      <c r="S77" s="128"/>
      <c r="T77" s="129"/>
      <c r="U77" s="123"/>
      <c r="V77" s="127"/>
      <c r="W77" s="128">
        <v>60</v>
      </c>
      <c r="X77" s="127"/>
    </row>
    <row r="78" spans="1:24" ht="18" x14ac:dyDescent="0.3">
      <c r="A78" s="118" t="s">
        <v>176</v>
      </c>
      <c r="B78" s="119" t="s">
        <v>177</v>
      </c>
      <c r="C78" s="120" t="s">
        <v>105</v>
      </c>
      <c r="D78" s="121"/>
      <c r="E78" s="121"/>
      <c r="F78" s="122"/>
      <c r="G78" s="122"/>
      <c r="H78" s="122"/>
      <c r="I78" s="123">
        <f>SUM(S78:X78)</f>
        <v>40</v>
      </c>
      <c r="J78" s="124">
        <f>I78-N78</f>
        <v>36</v>
      </c>
      <c r="K78" s="124">
        <v>8</v>
      </c>
      <c r="L78" s="125"/>
      <c r="M78" s="125"/>
      <c r="N78" s="125">
        <v>4</v>
      </c>
      <c r="O78" s="125">
        <v>2</v>
      </c>
      <c r="P78" s="127">
        <v>6</v>
      </c>
      <c r="Q78" s="128"/>
      <c r="R78" s="127"/>
      <c r="S78" s="128"/>
      <c r="T78" s="129"/>
      <c r="U78" s="123"/>
      <c r="V78" s="127"/>
      <c r="W78" s="128">
        <v>40</v>
      </c>
      <c r="X78" s="127"/>
    </row>
    <row r="79" spans="1:24" ht="18" x14ac:dyDescent="0.3">
      <c r="A79" s="118" t="s">
        <v>178</v>
      </c>
      <c r="B79" s="119" t="s">
        <v>167</v>
      </c>
      <c r="C79" s="120"/>
      <c r="D79" s="121"/>
      <c r="E79" s="121"/>
      <c r="F79" s="122"/>
      <c r="G79" s="122"/>
      <c r="H79" s="122"/>
      <c r="I79" s="123">
        <f>SUM(S79:X79)</f>
        <v>144</v>
      </c>
      <c r="J79" s="124"/>
      <c r="K79" s="124"/>
      <c r="L79" s="125"/>
      <c r="M79" s="125"/>
      <c r="N79" s="125"/>
      <c r="O79" s="125"/>
      <c r="P79" s="127"/>
      <c r="Q79" s="128"/>
      <c r="R79" s="127"/>
      <c r="S79" s="128"/>
      <c r="T79" s="129"/>
      <c r="U79" s="123"/>
      <c r="V79" s="127"/>
      <c r="W79" s="128"/>
      <c r="X79" s="127">
        <v>144</v>
      </c>
    </row>
    <row r="80" spans="1:24" ht="18" x14ac:dyDescent="0.3">
      <c r="A80" s="152" t="s">
        <v>179</v>
      </c>
      <c r="B80" s="153" t="s">
        <v>169</v>
      </c>
      <c r="C80" s="120" t="s">
        <v>43</v>
      </c>
      <c r="D80" s="121"/>
      <c r="E80" s="121"/>
      <c r="F80" s="122"/>
      <c r="G80" s="122"/>
      <c r="H80" s="122"/>
      <c r="I80" s="123">
        <v>12</v>
      </c>
      <c r="J80" s="124">
        <v>8</v>
      </c>
      <c r="K80" s="124"/>
      <c r="L80" s="125"/>
      <c r="M80" s="125"/>
      <c r="N80" s="125">
        <v>4</v>
      </c>
      <c r="O80" s="125">
        <v>2</v>
      </c>
      <c r="P80" s="127">
        <v>6</v>
      </c>
      <c r="Q80" s="128"/>
      <c r="R80" s="208"/>
      <c r="S80" s="128"/>
      <c r="T80" s="209"/>
      <c r="U80" s="123"/>
      <c r="V80" s="208"/>
      <c r="W80" s="128"/>
      <c r="X80" s="208"/>
    </row>
    <row r="81" spans="1:24" ht="34.799999999999997" x14ac:dyDescent="0.3">
      <c r="A81" s="196" t="s">
        <v>180</v>
      </c>
      <c r="B81" s="210" t="s">
        <v>181</v>
      </c>
      <c r="C81" s="198"/>
      <c r="D81" s="199"/>
      <c r="E81" s="199"/>
      <c r="F81" s="200"/>
      <c r="G81" s="200"/>
      <c r="H81" s="200"/>
      <c r="I81" s="201">
        <f>SUM(I82:I86)-72</f>
        <v>232</v>
      </c>
      <c r="J81" s="202">
        <f t="shared" ref="J81:X81" si="20">SUM(J82:J85)</f>
        <v>160</v>
      </c>
      <c r="K81" s="202">
        <f t="shared" si="20"/>
        <v>44</v>
      </c>
      <c r="L81" s="202">
        <f t="shared" si="20"/>
        <v>0</v>
      </c>
      <c r="M81" s="202">
        <f t="shared" si="20"/>
        <v>0</v>
      </c>
      <c r="N81" s="202">
        <f>SUM(N82:N87)</f>
        <v>4</v>
      </c>
      <c r="O81" s="202">
        <f>SUM(O82:O87)</f>
        <v>2</v>
      </c>
      <c r="P81" s="202">
        <f>SUM(P82:P87)</f>
        <v>6</v>
      </c>
      <c r="Q81" s="203">
        <f t="shared" si="20"/>
        <v>0</v>
      </c>
      <c r="R81" s="204">
        <f t="shared" si="20"/>
        <v>0</v>
      </c>
      <c r="S81" s="203">
        <f t="shared" si="20"/>
        <v>0</v>
      </c>
      <c r="T81" s="205">
        <f t="shared" si="20"/>
        <v>0</v>
      </c>
      <c r="U81" s="201">
        <f t="shared" si="20"/>
        <v>0</v>
      </c>
      <c r="V81" s="204">
        <f t="shared" si="20"/>
        <v>80</v>
      </c>
      <c r="W81" s="203">
        <f t="shared" si="20"/>
        <v>80</v>
      </c>
      <c r="X81" s="204">
        <f t="shared" si="20"/>
        <v>0</v>
      </c>
    </row>
    <row r="82" spans="1:24" ht="18" x14ac:dyDescent="0.3">
      <c r="A82" s="118" t="s">
        <v>182</v>
      </c>
      <c r="B82" s="119" t="s">
        <v>183</v>
      </c>
      <c r="C82" s="120"/>
      <c r="D82" s="121" t="s">
        <v>94</v>
      </c>
      <c r="E82" s="121"/>
      <c r="F82" s="122"/>
      <c r="G82" s="122"/>
      <c r="H82" s="122"/>
      <c r="I82" s="123">
        <f>SUM(S82:X82)</f>
        <v>40</v>
      </c>
      <c r="J82" s="124">
        <f>I82-N82</f>
        <v>40</v>
      </c>
      <c r="K82" s="125">
        <v>4</v>
      </c>
      <c r="L82" s="207"/>
      <c r="M82" s="125"/>
      <c r="N82" s="125"/>
      <c r="O82" s="125"/>
      <c r="P82" s="127"/>
      <c r="Q82" s="128"/>
      <c r="R82" s="127"/>
      <c r="S82" s="128"/>
      <c r="T82" s="129"/>
      <c r="U82" s="123"/>
      <c r="V82" s="127">
        <v>40</v>
      </c>
      <c r="W82" s="128"/>
      <c r="X82" s="127"/>
    </row>
    <row r="83" spans="1:24" ht="18" x14ac:dyDescent="0.3">
      <c r="A83" s="118" t="s">
        <v>184</v>
      </c>
      <c r="B83" s="119" t="s">
        <v>185</v>
      </c>
      <c r="C83" s="120"/>
      <c r="D83" s="121" t="s">
        <v>94</v>
      </c>
      <c r="E83" s="121"/>
      <c r="F83" s="122"/>
      <c r="G83" s="122"/>
      <c r="H83" s="122"/>
      <c r="I83" s="123">
        <f>SUM(S83:X83)</f>
        <v>40</v>
      </c>
      <c r="J83" s="124">
        <f>I83-N83</f>
        <v>40</v>
      </c>
      <c r="K83" s="125">
        <v>4</v>
      </c>
      <c r="L83" s="207"/>
      <c r="M83" s="125"/>
      <c r="N83" s="125"/>
      <c r="O83" s="125"/>
      <c r="P83" s="127"/>
      <c r="Q83" s="128"/>
      <c r="R83" s="127"/>
      <c r="S83" s="128"/>
      <c r="T83" s="129"/>
      <c r="U83" s="123"/>
      <c r="V83" s="127">
        <v>40</v>
      </c>
      <c r="W83" s="128"/>
      <c r="X83" s="127"/>
    </row>
    <row r="84" spans="1:24" ht="18" x14ac:dyDescent="0.3">
      <c r="A84" s="118" t="s">
        <v>186</v>
      </c>
      <c r="B84" s="119" t="s">
        <v>187</v>
      </c>
      <c r="C84" s="120"/>
      <c r="D84" s="121" t="s">
        <v>105</v>
      </c>
      <c r="E84" s="121"/>
      <c r="F84" s="122"/>
      <c r="G84" s="122"/>
      <c r="H84" s="122"/>
      <c r="I84" s="123">
        <f>SUM(S84:X84)</f>
        <v>40</v>
      </c>
      <c r="J84" s="124">
        <f>I84-N84</f>
        <v>40</v>
      </c>
      <c r="K84" s="125">
        <v>24</v>
      </c>
      <c r="L84" s="207"/>
      <c r="M84" s="125"/>
      <c r="N84" s="125"/>
      <c r="O84" s="125"/>
      <c r="P84" s="127"/>
      <c r="Q84" s="128"/>
      <c r="R84" s="127"/>
      <c r="S84" s="128"/>
      <c r="T84" s="129"/>
      <c r="U84" s="123"/>
      <c r="V84" s="127"/>
      <c r="W84" s="128">
        <v>40</v>
      </c>
      <c r="X84" s="127"/>
    </row>
    <row r="85" spans="1:24" ht="18" x14ac:dyDescent="0.3">
      <c r="A85" s="118" t="s">
        <v>188</v>
      </c>
      <c r="B85" s="119" t="s">
        <v>189</v>
      </c>
      <c r="C85" s="120"/>
      <c r="D85" s="121" t="s">
        <v>105</v>
      </c>
      <c r="E85" s="121"/>
      <c r="F85" s="122"/>
      <c r="G85" s="122"/>
      <c r="H85" s="122"/>
      <c r="I85" s="123">
        <f>SUM(S85:X85)</f>
        <v>40</v>
      </c>
      <c r="J85" s="124">
        <f>I85-N85</f>
        <v>40</v>
      </c>
      <c r="K85" s="125">
        <v>12</v>
      </c>
      <c r="L85" s="207"/>
      <c r="M85" s="125"/>
      <c r="N85" s="125"/>
      <c r="O85" s="125"/>
      <c r="P85" s="127"/>
      <c r="Q85" s="128"/>
      <c r="R85" s="127"/>
      <c r="S85" s="128"/>
      <c r="T85" s="129"/>
      <c r="U85" s="123"/>
      <c r="V85" s="127"/>
      <c r="W85" s="128">
        <v>40</v>
      </c>
      <c r="X85" s="127"/>
    </row>
    <row r="86" spans="1:24" ht="18" x14ac:dyDescent="0.3">
      <c r="A86" s="118" t="s">
        <v>190</v>
      </c>
      <c r="B86" s="119" t="s">
        <v>167</v>
      </c>
      <c r="C86" s="120"/>
      <c r="D86" s="121"/>
      <c r="E86" s="121"/>
      <c r="F86" s="122"/>
      <c r="G86" s="122"/>
      <c r="H86" s="122"/>
      <c r="I86" s="123">
        <f>SUM(S86:X86)</f>
        <v>144</v>
      </c>
      <c r="J86" s="124"/>
      <c r="K86" s="125"/>
      <c r="L86" s="125"/>
      <c r="M86" s="125"/>
      <c r="N86" s="125"/>
      <c r="O86" s="125"/>
      <c r="P86" s="127"/>
      <c r="Q86" s="128"/>
      <c r="R86" s="127"/>
      <c r="S86" s="128"/>
      <c r="T86" s="129"/>
      <c r="U86" s="123"/>
      <c r="V86" s="127"/>
      <c r="W86" s="128"/>
      <c r="X86" s="127">
        <v>144</v>
      </c>
    </row>
    <row r="87" spans="1:24" ht="18" x14ac:dyDescent="0.3">
      <c r="A87" s="152" t="s">
        <v>191</v>
      </c>
      <c r="B87" s="153" t="s">
        <v>169</v>
      </c>
      <c r="C87" s="120" t="s">
        <v>43</v>
      </c>
      <c r="D87" s="121"/>
      <c r="E87" s="121"/>
      <c r="F87" s="122"/>
      <c r="G87" s="122"/>
      <c r="H87" s="122"/>
      <c r="I87" s="123">
        <v>12</v>
      </c>
      <c r="J87" s="124"/>
      <c r="K87" s="125"/>
      <c r="L87" s="125"/>
      <c r="M87" s="125"/>
      <c r="N87" s="125">
        <v>4</v>
      </c>
      <c r="O87" s="125">
        <v>2</v>
      </c>
      <c r="P87" s="127">
        <v>6</v>
      </c>
      <c r="Q87" s="128"/>
      <c r="R87" s="208"/>
      <c r="S87" s="128"/>
      <c r="T87" s="209"/>
      <c r="U87" s="123"/>
      <c r="V87" s="208"/>
      <c r="W87" s="128"/>
      <c r="X87" s="208"/>
    </row>
    <row r="88" spans="1:24" ht="17.399999999999999" x14ac:dyDescent="0.3">
      <c r="A88" s="395" t="s">
        <v>192</v>
      </c>
      <c r="B88" s="397" t="s">
        <v>193</v>
      </c>
      <c r="C88" s="198"/>
      <c r="D88" s="199"/>
      <c r="E88" s="199"/>
      <c r="F88" s="200"/>
      <c r="G88" s="200"/>
      <c r="H88" s="200"/>
      <c r="I88" s="201">
        <f>SUM(I92:I93)-72</f>
        <v>288</v>
      </c>
      <c r="J88" s="202"/>
      <c r="K88" s="202"/>
      <c r="L88" s="202"/>
      <c r="M88" s="202"/>
      <c r="N88" s="202"/>
      <c r="O88" s="202"/>
      <c r="P88" s="212"/>
      <c r="Q88" s="203"/>
      <c r="R88" s="204"/>
      <c r="S88" s="203"/>
      <c r="T88" s="205"/>
      <c r="U88" s="201"/>
      <c r="V88" s="204"/>
      <c r="W88" s="203"/>
      <c r="X88" s="204"/>
    </row>
    <row r="89" spans="1:24" ht="17.399999999999999" x14ac:dyDescent="0.3">
      <c r="A89" s="396"/>
      <c r="B89" s="398"/>
      <c r="C89" s="213"/>
      <c r="D89" s="214"/>
      <c r="E89" s="214"/>
      <c r="F89" s="215"/>
      <c r="G89" s="215"/>
      <c r="H89" s="215"/>
      <c r="I89" s="190">
        <f>SUM(I90:I91)</f>
        <v>354</v>
      </c>
      <c r="J89" s="191">
        <f t="shared" ref="J89:X89" ca="1" si="21">SUM(J90:J91)</f>
        <v>354</v>
      </c>
      <c r="K89" s="191">
        <f t="shared" si="21"/>
        <v>196</v>
      </c>
      <c r="L89" s="191">
        <f t="shared" si="21"/>
        <v>0</v>
      </c>
      <c r="M89" s="191">
        <f t="shared" si="21"/>
        <v>0</v>
      </c>
      <c r="N89" s="191">
        <f ca="1">SUM(N90:N94)</f>
        <v>0</v>
      </c>
      <c r="O89" s="191">
        <f>SUM(O90:O94)</f>
        <v>0</v>
      </c>
      <c r="P89" s="191">
        <f>SUM(P90:P94)</f>
        <v>36</v>
      </c>
      <c r="Q89" s="193">
        <f t="shared" si="21"/>
        <v>0</v>
      </c>
      <c r="R89" s="194">
        <f t="shared" si="21"/>
        <v>0</v>
      </c>
      <c r="S89" s="193">
        <f t="shared" si="21"/>
        <v>102</v>
      </c>
      <c r="T89" s="195">
        <f t="shared" si="21"/>
        <v>132</v>
      </c>
      <c r="U89" s="190">
        <f t="shared" si="21"/>
        <v>120</v>
      </c>
      <c r="V89" s="194">
        <f t="shared" si="21"/>
        <v>0</v>
      </c>
      <c r="W89" s="193">
        <f t="shared" si="21"/>
        <v>0</v>
      </c>
      <c r="X89" s="194">
        <f t="shared" si="21"/>
        <v>0</v>
      </c>
    </row>
    <row r="90" spans="1:24" ht="18" x14ac:dyDescent="0.3">
      <c r="A90" s="216" t="s">
        <v>194</v>
      </c>
      <c r="B90" s="217" t="s">
        <v>195</v>
      </c>
      <c r="C90" s="218"/>
      <c r="D90" s="219" t="s">
        <v>129</v>
      </c>
      <c r="E90" s="219"/>
      <c r="F90" s="220"/>
      <c r="G90" s="220"/>
      <c r="H90" s="220"/>
      <c r="I90" s="221">
        <f>SUM(S90:X90)</f>
        <v>234</v>
      </c>
      <c r="J90" s="222">
        <f ca="1">I90-N90</f>
        <v>234</v>
      </c>
      <c r="K90" s="222">
        <v>136</v>
      </c>
      <c r="L90" s="222"/>
      <c r="M90" s="222"/>
      <c r="N90" s="222">
        <f ca="1">SUM(N90:N94)</f>
        <v>0</v>
      </c>
      <c r="O90" s="222"/>
      <c r="P90" s="223"/>
      <c r="Q90" s="224"/>
      <c r="R90" s="223"/>
      <c r="S90" s="224">
        <v>68</v>
      </c>
      <c r="T90" s="225">
        <v>86</v>
      </c>
      <c r="U90" s="221">
        <v>80</v>
      </c>
      <c r="V90" s="223"/>
      <c r="W90" s="224"/>
      <c r="X90" s="223"/>
    </row>
    <row r="91" spans="1:24" ht="36" x14ac:dyDescent="0.3">
      <c r="A91" s="216" t="s">
        <v>196</v>
      </c>
      <c r="B91" s="217" t="s">
        <v>197</v>
      </c>
      <c r="C91" s="218"/>
      <c r="D91" s="219" t="s">
        <v>129</v>
      </c>
      <c r="E91" s="219"/>
      <c r="F91" s="220"/>
      <c r="G91" s="220"/>
      <c r="H91" s="220"/>
      <c r="I91" s="221">
        <f>SUM(S91:X91)</f>
        <v>120</v>
      </c>
      <c r="J91" s="222">
        <f>I91-N91</f>
        <v>120</v>
      </c>
      <c r="K91" s="222">
        <v>60</v>
      </c>
      <c r="L91" s="222"/>
      <c r="M91" s="222"/>
      <c r="N91" s="222"/>
      <c r="O91" s="222"/>
      <c r="P91" s="223"/>
      <c r="Q91" s="224"/>
      <c r="R91" s="223"/>
      <c r="S91" s="224">
        <v>34</v>
      </c>
      <c r="T91" s="225">
        <v>46</v>
      </c>
      <c r="U91" s="221">
        <v>40</v>
      </c>
      <c r="V91" s="223"/>
      <c r="W91" s="224"/>
      <c r="X91" s="223"/>
    </row>
    <row r="92" spans="1:24" ht="18" x14ac:dyDescent="0.3">
      <c r="A92" s="118" t="s">
        <v>198</v>
      </c>
      <c r="B92" s="119" t="s">
        <v>165</v>
      </c>
      <c r="C92" s="120"/>
      <c r="D92" s="121"/>
      <c r="E92" s="121"/>
      <c r="F92" s="122"/>
      <c r="G92" s="122"/>
      <c r="H92" s="122"/>
      <c r="I92" s="123">
        <f>SUM(S92:X92)</f>
        <v>144</v>
      </c>
      <c r="J92" s="125"/>
      <c r="K92" s="124"/>
      <c r="L92" s="125"/>
      <c r="M92" s="125"/>
      <c r="N92" s="125"/>
      <c r="O92" s="125"/>
      <c r="P92" s="127"/>
      <c r="Q92" s="128"/>
      <c r="R92" s="127"/>
      <c r="S92" s="128">
        <v>36</v>
      </c>
      <c r="T92" s="129">
        <v>72</v>
      </c>
      <c r="U92" s="226">
        <v>36</v>
      </c>
      <c r="V92" s="227"/>
      <c r="W92" s="128"/>
      <c r="X92" s="127"/>
    </row>
    <row r="93" spans="1:24" ht="18" x14ac:dyDescent="0.3">
      <c r="A93" s="118" t="s">
        <v>199</v>
      </c>
      <c r="B93" s="119" t="s">
        <v>167</v>
      </c>
      <c r="C93" s="120"/>
      <c r="D93" s="121"/>
      <c r="E93" s="121"/>
      <c r="F93" s="122"/>
      <c r="G93" s="122"/>
      <c r="H93" s="122"/>
      <c r="I93" s="123">
        <f>SUM(S93:X93)</f>
        <v>216</v>
      </c>
      <c r="J93" s="125"/>
      <c r="K93" s="124"/>
      <c r="L93" s="125"/>
      <c r="M93" s="125"/>
      <c r="N93" s="125"/>
      <c r="O93" s="125"/>
      <c r="P93" s="127"/>
      <c r="Q93" s="128"/>
      <c r="R93" s="127"/>
      <c r="S93" s="128"/>
      <c r="T93" s="129"/>
      <c r="U93" s="226">
        <v>216</v>
      </c>
      <c r="V93" s="227"/>
      <c r="W93" s="128"/>
      <c r="X93" s="127"/>
    </row>
    <row r="94" spans="1:24" ht="18.600000000000001" thickBot="1" x14ac:dyDescent="0.35">
      <c r="A94" s="118" t="s">
        <v>200</v>
      </c>
      <c r="B94" s="119" t="s">
        <v>169</v>
      </c>
      <c r="C94" s="228" t="s">
        <v>129</v>
      </c>
      <c r="D94" s="229"/>
      <c r="E94" s="229"/>
      <c r="F94" s="230"/>
      <c r="G94" s="230"/>
      <c r="H94" s="230"/>
      <c r="I94" s="231">
        <f>SUM(S94:X94)</f>
        <v>0</v>
      </c>
      <c r="J94" s="232">
        <f>I94-N94</f>
        <v>0</v>
      </c>
      <c r="K94" s="233"/>
      <c r="L94" s="232"/>
      <c r="M94" s="232"/>
      <c r="N94" s="232"/>
      <c r="O94" s="232"/>
      <c r="P94" s="155">
        <v>36</v>
      </c>
      <c r="Q94" s="128"/>
      <c r="R94" s="127"/>
      <c r="S94" s="128"/>
      <c r="T94" s="129"/>
      <c r="U94" s="226"/>
      <c r="V94" s="227"/>
      <c r="W94" s="128"/>
      <c r="X94" s="127"/>
    </row>
    <row r="95" spans="1:24" ht="18.600000000000001" thickBot="1" x14ac:dyDescent="0.35">
      <c r="A95" s="234"/>
      <c r="B95" s="235" t="s">
        <v>201</v>
      </c>
      <c r="C95" s="236"/>
      <c r="D95" s="237"/>
      <c r="E95" s="237"/>
      <c r="F95" s="238"/>
      <c r="G95" s="238"/>
      <c r="H95" s="238"/>
      <c r="I95" s="239">
        <f>I47+I63+I96+J101+J105</f>
        <v>1296</v>
      </c>
      <c r="J95" s="240">
        <f ca="1">J96+J47+J63</f>
        <v>812</v>
      </c>
      <c r="K95" s="240">
        <f t="shared" ref="K95:P95" si="22">K96+K47+K63+K90</f>
        <v>472</v>
      </c>
      <c r="L95" s="240">
        <f t="shared" si="22"/>
        <v>0</v>
      </c>
      <c r="M95" s="240">
        <f t="shared" si="22"/>
        <v>0</v>
      </c>
      <c r="N95" s="240">
        <f t="shared" ca="1" si="22"/>
        <v>0</v>
      </c>
      <c r="O95" s="240">
        <f t="shared" si="22"/>
        <v>4</v>
      </c>
      <c r="P95" s="240">
        <f t="shared" si="22"/>
        <v>48</v>
      </c>
      <c r="Q95" s="241">
        <f t="shared" ref="Q95:X95" si="23">Q96+Q47+Q63</f>
        <v>0</v>
      </c>
      <c r="R95" s="242">
        <f t="shared" si="23"/>
        <v>0</v>
      </c>
      <c r="S95" s="241">
        <f t="shared" si="23"/>
        <v>204</v>
      </c>
      <c r="T95" s="243">
        <f t="shared" si="23"/>
        <v>334</v>
      </c>
      <c r="U95" s="239">
        <f t="shared" si="23"/>
        <v>150</v>
      </c>
      <c r="V95" s="242">
        <f t="shared" si="23"/>
        <v>70</v>
      </c>
      <c r="W95" s="241">
        <f t="shared" si="23"/>
        <v>54</v>
      </c>
      <c r="X95" s="242">
        <f t="shared" si="23"/>
        <v>0</v>
      </c>
    </row>
    <row r="96" spans="1:24" ht="18" thickBot="1" x14ac:dyDescent="0.35">
      <c r="A96" s="244" t="s">
        <v>202</v>
      </c>
      <c r="B96" s="245" t="s">
        <v>203</v>
      </c>
      <c r="C96" s="246"/>
      <c r="D96" s="247"/>
      <c r="E96" s="247"/>
      <c r="F96" s="248"/>
      <c r="G96" s="248"/>
      <c r="H96" s="248"/>
      <c r="I96" s="249">
        <f>SUM(I97:I98)</f>
        <v>194</v>
      </c>
      <c r="J96" s="250">
        <f t="shared" ref="J96:X96" si="24">SUM(J97:J98)</f>
        <v>194</v>
      </c>
      <c r="K96" s="250">
        <f t="shared" si="24"/>
        <v>34</v>
      </c>
      <c r="L96" s="250">
        <f t="shared" si="24"/>
        <v>0</v>
      </c>
      <c r="M96" s="250">
        <f t="shared" si="24"/>
        <v>0</v>
      </c>
      <c r="N96" s="250">
        <f>SUM(N97:N99)</f>
        <v>0</v>
      </c>
      <c r="O96" s="250">
        <f>SUM(O97:O99)</f>
        <v>2</v>
      </c>
      <c r="P96" s="250">
        <f>SUM(P97:P99)</f>
        <v>6</v>
      </c>
      <c r="Q96" s="251">
        <f t="shared" si="24"/>
        <v>0</v>
      </c>
      <c r="R96" s="252">
        <f t="shared" si="24"/>
        <v>0</v>
      </c>
      <c r="S96" s="251">
        <f t="shared" si="24"/>
        <v>102</v>
      </c>
      <c r="T96" s="253">
        <f t="shared" si="24"/>
        <v>92</v>
      </c>
      <c r="U96" s="249">
        <f t="shared" si="24"/>
        <v>0</v>
      </c>
      <c r="V96" s="252">
        <f t="shared" si="24"/>
        <v>0</v>
      </c>
      <c r="W96" s="251">
        <f t="shared" si="24"/>
        <v>0</v>
      </c>
      <c r="X96" s="252">
        <f t="shared" si="24"/>
        <v>0</v>
      </c>
    </row>
    <row r="97" spans="1:24" ht="18" x14ac:dyDescent="0.3">
      <c r="A97" s="254" t="s">
        <v>204</v>
      </c>
      <c r="B97" s="255" t="s">
        <v>205</v>
      </c>
      <c r="C97" s="256"/>
      <c r="D97" s="257" t="s">
        <v>110</v>
      </c>
      <c r="E97" s="257"/>
      <c r="F97" s="258"/>
      <c r="G97" s="258"/>
      <c r="H97" s="258"/>
      <c r="I97" s="259">
        <f>SUM(S97:X97)</f>
        <v>114</v>
      </c>
      <c r="J97" s="260">
        <f>I97-N97</f>
        <v>114</v>
      </c>
      <c r="K97" s="260">
        <v>14</v>
      </c>
      <c r="L97" s="260"/>
      <c r="M97" s="260"/>
      <c r="N97" s="260"/>
      <c r="O97" s="260"/>
      <c r="P97" s="261"/>
      <c r="Q97" s="262"/>
      <c r="R97" s="261"/>
      <c r="S97" s="262">
        <v>68</v>
      </c>
      <c r="T97" s="263">
        <v>46</v>
      </c>
      <c r="U97" s="259"/>
      <c r="V97" s="261"/>
      <c r="W97" s="262"/>
      <c r="X97" s="261"/>
    </row>
    <row r="98" spans="1:24" ht="18" x14ac:dyDescent="0.3">
      <c r="A98" s="254" t="s">
        <v>206</v>
      </c>
      <c r="B98" s="255" t="s">
        <v>207</v>
      </c>
      <c r="C98" s="256"/>
      <c r="D98" s="257" t="s">
        <v>110</v>
      </c>
      <c r="E98" s="257"/>
      <c r="F98" s="258"/>
      <c r="G98" s="258"/>
      <c r="H98" s="258"/>
      <c r="I98" s="123">
        <f>SUM(S98:X98)</f>
        <v>80</v>
      </c>
      <c r="J98" s="125">
        <f>I98-N98</f>
        <v>80</v>
      </c>
      <c r="K98" s="125">
        <v>20</v>
      </c>
      <c r="L98" s="125"/>
      <c r="M98" s="125"/>
      <c r="N98" s="125"/>
      <c r="O98" s="125"/>
      <c r="P98" s="127"/>
      <c r="Q98" s="262"/>
      <c r="R98" s="261"/>
      <c r="S98" s="262">
        <v>34</v>
      </c>
      <c r="T98" s="263">
        <v>46</v>
      </c>
      <c r="U98" s="259"/>
      <c r="V98" s="261"/>
      <c r="W98" s="262"/>
      <c r="X98" s="261"/>
    </row>
    <row r="99" spans="1:24" ht="18.600000000000001" thickBot="1" x14ac:dyDescent="0.35">
      <c r="A99" s="152" t="s">
        <v>208</v>
      </c>
      <c r="B99" s="153" t="s">
        <v>169</v>
      </c>
      <c r="C99" s="120" t="s">
        <v>110</v>
      </c>
      <c r="D99" s="121"/>
      <c r="E99" s="121"/>
      <c r="F99" s="122"/>
      <c r="G99" s="122"/>
      <c r="H99" s="122"/>
      <c r="I99" s="231">
        <f>SUM(S99:X99)</f>
        <v>0</v>
      </c>
      <c r="J99" s="232">
        <f>I99-N99</f>
        <v>0</v>
      </c>
      <c r="K99" s="233"/>
      <c r="L99" s="232"/>
      <c r="M99" s="232"/>
      <c r="N99" s="232"/>
      <c r="O99" s="232">
        <v>2</v>
      </c>
      <c r="P99" s="155">
        <v>6</v>
      </c>
      <c r="Q99" s="154"/>
      <c r="R99" s="155"/>
      <c r="S99" s="264"/>
      <c r="T99" s="265"/>
      <c r="U99" s="266"/>
      <c r="V99" s="155"/>
      <c r="W99" s="154"/>
      <c r="X99" s="155"/>
    </row>
    <row r="100" spans="1:24" ht="18" thickBot="1" x14ac:dyDescent="0.35">
      <c r="A100" s="267"/>
      <c r="B100" s="268" t="s">
        <v>209</v>
      </c>
      <c r="C100" s="239"/>
      <c r="D100" s="241"/>
      <c r="E100" s="241"/>
      <c r="F100" s="243"/>
      <c r="G100" s="243"/>
      <c r="H100" s="243"/>
      <c r="I100" s="240">
        <f>I95+I35+I108</f>
        <v>4464</v>
      </c>
      <c r="J100" s="240">
        <f ca="1">J95+J35</f>
        <v>2800</v>
      </c>
      <c r="K100" s="240">
        <f>K95+K35</f>
        <v>1526</v>
      </c>
      <c r="L100" s="240">
        <f>L95+L35</f>
        <v>40</v>
      </c>
      <c r="M100" s="240">
        <f t="shared" ref="M100:X100" si="25">M95+M35</f>
        <v>0</v>
      </c>
      <c r="N100" s="240">
        <f t="shared" ca="1" si="25"/>
        <v>62</v>
      </c>
      <c r="O100" s="240">
        <f t="shared" si="25"/>
        <v>24</v>
      </c>
      <c r="P100" s="240">
        <f t="shared" si="25"/>
        <v>108</v>
      </c>
      <c r="Q100" s="241">
        <f t="shared" si="25"/>
        <v>0</v>
      </c>
      <c r="R100" s="269">
        <f t="shared" si="25"/>
        <v>0</v>
      </c>
      <c r="S100" s="241">
        <f t="shared" si="25"/>
        <v>576</v>
      </c>
      <c r="T100" s="270">
        <f t="shared" si="25"/>
        <v>732</v>
      </c>
      <c r="U100" s="239">
        <f t="shared" si="25"/>
        <v>288</v>
      </c>
      <c r="V100" s="269">
        <f t="shared" si="25"/>
        <v>738</v>
      </c>
      <c r="W100" s="241">
        <f t="shared" si="25"/>
        <v>522</v>
      </c>
      <c r="X100" s="269">
        <f t="shared" si="25"/>
        <v>0</v>
      </c>
    </row>
    <row r="101" spans="1:24" ht="18" x14ac:dyDescent="0.3">
      <c r="A101" s="364" t="s">
        <v>210</v>
      </c>
      <c r="B101" s="365" t="s">
        <v>165</v>
      </c>
      <c r="C101" s="367"/>
      <c r="D101" s="368"/>
      <c r="E101" s="368"/>
      <c r="F101" s="368"/>
      <c r="G101" s="368"/>
      <c r="H101" s="369"/>
      <c r="I101" s="373">
        <f>K101+K103</f>
        <v>684</v>
      </c>
      <c r="J101" s="376">
        <f>K104+K102</f>
        <v>432</v>
      </c>
      <c r="K101" s="271">
        <f>SUM(Q101:X101)</f>
        <v>252</v>
      </c>
      <c r="L101" s="260"/>
      <c r="M101" s="260"/>
      <c r="N101" s="260"/>
      <c r="O101" s="260"/>
      <c r="P101" s="261"/>
      <c r="Q101" s="272">
        <f>Q72+Q92</f>
        <v>0</v>
      </c>
      <c r="R101" s="273">
        <f>R72+R92</f>
        <v>0</v>
      </c>
      <c r="S101" s="272">
        <f>S72+S92-S102</f>
        <v>36</v>
      </c>
      <c r="T101" s="274">
        <f>T72+T92-T102</f>
        <v>90</v>
      </c>
      <c r="U101" s="275">
        <f>U72+U92-U102</f>
        <v>54</v>
      </c>
      <c r="V101" s="273">
        <f>V72+V92-V102</f>
        <v>36</v>
      </c>
      <c r="W101" s="272">
        <f>W72+W92-W102</f>
        <v>36</v>
      </c>
      <c r="X101" s="273">
        <f>X72+X92</f>
        <v>0</v>
      </c>
    </row>
    <row r="102" spans="1:24" ht="18" x14ac:dyDescent="0.3">
      <c r="A102" s="353"/>
      <c r="B102" s="366"/>
      <c r="C102" s="370"/>
      <c r="D102" s="371"/>
      <c r="E102" s="371"/>
      <c r="F102" s="371"/>
      <c r="G102" s="371"/>
      <c r="H102" s="372"/>
      <c r="I102" s="374"/>
      <c r="J102" s="377"/>
      <c r="K102" s="276">
        <f>SUM(Q102:X102)</f>
        <v>144</v>
      </c>
      <c r="L102" s="125"/>
      <c r="M102" s="125"/>
      <c r="N102" s="125"/>
      <c r="O102" s="125"/>
      <c r="P102" s="127"/>
      <c r="Q102" s="272"/>
      <c r="R102" s="273"/>
      <c r="S102" s="277"/>
      <c r="T102" s="278">
        <v>18</v>
      </c>
      <c r="U102" s="279">
        <v>18</v>
      </c>
      <c r="V102" s="280">
        <v>72</v>
      </c>
      <c r="W102" s="281">
        <v>36</v>
      </c>
      <c r="X102" s="282"/>
    </row>
    <row r="103" spans="1:24" ht="18" x14ac:dyDescent="0.3">
      <c r="A103" s="352" t="s">
        <v>211</v>
      </c>
      <c r="B103" s="380" t="s">
        <v>212</v>
      </c>
      <c r="C103" s="382"/>
      <c r="D103" s="383"/>
      <c r="E103" s="383"/>
      <c r="F103" s="383"/>
      <c r="G103" s="383"/>
      <c r="H103" s="384"/>
      <c r="I103" s="374"/>
      <c r="J103" s="378"/>
      <c r="K103" s="124">
        <f>SUM(Q103:X103)</f>
        <v>432</v>
      </c>
      <c r="L103" s="125"/>
      <c r="M103" s="125"/>
      <c r="N103" s="125"/>
      <c r="O103" s="125"/>
      <c r="P103" s="127"/>
      <c r="Q103" s="283">
        <f>Q86+Q79+Q73+Q93</f>
        <v>0</v>
      </c>
      <c r="R103" s="284">
        <f>R86+R79+R73+R93</f>
        <v>0</v>
      </c>
      <c r="S103" s="283">
        <f>S86+S79+S73+S93</f>
        <v>0</v>
      </c>
      <c r="T103" s="285">
        <f>T86+T79+T73+T93</f>
        <v>0</v>
      </c>
      <c r="U103" s="286">
        <f>U86+U79+U73+U93-U104</f>
        <v>144</v>
      </c>
      <c r="V103" s="284">
        <f>V86+V79+V73+V93</f>
        <v>0</v>
      </c>
      <c r="W103" s="283">
        <f>W86+W79+W73+W93</f>
        <v>0</v>
      </c>
      <c r="X103" s="284">
        <f>X86+X79+X73+X93-X104</f>
        <v>288</v>
      </c>
    </row>
    <row r="104" spans="1:24" ht="18" x14ac:dyDescent="0.3">
      <c r="A104" s="379"/>
      <c r="B104" s="381"/>
      <c r="C104" s="370"/>
      <c r="D104" s="371"/>
      <c r="E104" s="371"/>
      <c r="F104" s="371"/>
      <c r="G104" s="371"/>
      <c r="H104" s="372"/>
      <c r="I104" s="375"/>
      <c r="J104" s="378"/>
      <c r="K104" s="276">
        <f>SUM(Q104:X104)</f>
        <v>288</v>
      </c>
      <c r="L104" s="125"/>
      <c r="M104" s="125"/>
      <c r="N104" s="125"/>
      <c r="O104" s="125"/>
      <c r="P104" s="127"/>
      <c r="Q104" s="283"/>
      <c r="R104" s="284"/>
      <c r="S104" s="283"/>
      <c r="T104" s="285"/>
      <c r="U104" s="279">
        <v>72</v>
      </c>
      <c r="V104" s="280"/>
      <c r="W104" s="283"/>
      <c r="X104" s="287">
        <v>216</v>
      </c>
    </row>
    <row r="105" spans="1:24" ht="18" x14ac:dyDescent="0.3">
      <c r="A105" s="352" t="s">
        <v>213</v>
      </c>
      <c r="B105" s="354" t="s">
        <v>214</v>
      </c>
      <c r="C105" s="356"/>
      <c r="D105" s="357"/>
      <c r="E105" s="357"/>
      <c r="F105" s="357"/>
      <c r="G105" s="357"/>
      <c r="H105" s="358"/>
      <c r="I105" s="362">
        <f>K105</f>
        <v>80</v>
      </c>
      <c r="J105" s="363">
        <f>K106</f>
        <v>52</v>
      </c>
      <c r="K105" s="124">
        <f>SUM(S105:X105)</f>
        <v>80</v>
      </c>
      <c r="L105" s="125"/>
      <c r="M105" s="125"/>
      <c r="N105" s="125"/>
      <c r="O105" s="125"/>
      <c r="P105" s="127"/>
      <c r="Q105" s="283"/>
      <c r="R105" s="284">
        <v>72</v>
      </c>
      <c r="S105" s="283">
        <f>S99+S94+S87+S80+S74</f>
        <v>0</v>
      </c>
      <c r="T105" s="285">
        <v>8</v>
      </c>
      <c r="U105" s="286"/>
      <c r="V105" s="284">
        <v>18</v>
      </c>
      <c r="W105" s="283">
        <v>18</v>
      </c>
      <c r="X105" s="284">
        <v>36</v>
      </c>
    </row>
    <row r="106" spans="1:24" ht="18" x14ac:dyDescent="0.3">
      <c r="A106" s="353"/>
      <c r="B106" s="355"/>
      <c r="C106" s="359"/>
      <c r="D106" s="360"/>
      <c r="E106" s="360"/>
      <c r="F106" s="360"/>
      <c r="G106" s="360"/>
      <c r="H106" s="361"/>
      <c r="I106" s="362"/>
      <c r="J106" s="363"/>
      <c r="K106" s="288">
        <f>SUM(S106:X106)</f>
        <v>52</v>
      </c>
      <c r="L106" s="125"/>
      <c r="M106" s="125"/>
      <c r="N106" s="125"/>
      <c r="O106" s="125"/>
      <c r="P106" s="127"/>
      <c r="Q106" s="283"/>
      <c r="R106" s="284"/>
      <c r="S106" s="283"/>
      <c r="T106" s="289">
        <v>16</v>
      </c>
      <c r="U106" s="290">
        <v>36</v>
      </c>
      <c r="V106" s="284"/>
      <c r="W106" s="291"/>
      <c r="X106" s="284"/>
    </row>
    <row r="107" spans="1:24" ht="18" x14ac:dyDescent="0.3">
      <c r="A107" s="292" t="s">
        <v>215</v>
      </c>
      <c r="B107" s="293" t="s">
        <v>216</v>
      </c>
      <c r="C107" s="335"/>
      <c r="D107" s="336"/>
      <c r="E107" s="336"/>
      <c r="F107" s="336"/>
      <c r="G107" s="336"/>
      <c r="H107" s="337"/>
      <c r="I107" s="123">
        <f>X107</f>
        <v>144</v>
      </c>
      <c r="J107" s="125"/>
      <c r="K107" s="124"/>
      <c r="L107" s="125"/>
      <c r="M107" s="125"/>
      <c r="N107" s="125"/>
      <c r="O107" s="125"/>
      <c r="P107" s="127"/>
      <c r="Q107" s="283"/>
      <c r="R107" s="284"/>
      <c r="S107" s="283"/>
      <c r="T107" s="285"/>
      <c r="U107" s="286"/>
      <c r="V107" s="284"/>
      <c r="W107" s="283"/>
      <c r="X107" s="284">
        <v>144</v>
      </c>
    </row>
    <row r="108" spans="1:24" ht="18" x14ac:dyDescent="0.3">
      <c r="A108" s="294" t="s">
        <v>217</v>
      </c>
      <c r="B108" s="295" t="s">
        <v>218</v>
      </c>
      <c r="C108" s="335"/>
      <c r="D108" s="336"/>
      <c r="E108" s="336"/>
      <c r="F108" s="336"/>
      <c r="G108" s="336"/>
      <c r="H108" s="337"/>
      <c r="I108" s="123">
        <v>216</v>
      </c>
      <c r="J108" s="125"/>
      <c r="K108" s="124"/>
      <c r="L108" s="125"/>
      <c r="M108" s="125"/>
      <c r="N108" s="125"/>
      <c r="O108" s="125"/>
      <c r="P108" s="127"/>
      <c r="Q108" s="283"/>
      <c r="R108" s="284"/>
      <c r="S108" s="283"/>
      <c r="T108" s="285"/>
      <c r="U108" s="286"/>
      <c r="V108" s="284"/>
      <c r="W108" s="283"/>
      <c r="X108" s="284">
        <v>216</v>
      </c>
    </row>
    <row r="109" spans="1:24" ht="18" x14ac:dyDescent="0.3">
      <c r="A109" s="296" t="s">
        <v>219</v>
      </c>
      <c r="B109" s="297" t="s">
        <v>220</v>
      </c>
      <c r="C109" s="335"/>
      <c r="D109" s="336"/>
      <c r="E109" s="336"/>
      <c r="F109" s="336"/>
      <c r="G109" s="336"/>
      <c r="H109" s="337"/>
      <c r="I109" s="123">
        <v>144</v>
      </c>
      <c r="J109" s="125"/>
      <c r="K109" s="124"/>
      <c r="L109" s="125"/>
      <c r="M109" s="125"/>
      <c r="N109" s="125"/>
      <c r="O109" s="125"/>
      <c r="P109" s="127"/>
      <c r="Q109" s="128"/>
      <c r="R109" s="127"/>
      <c r="S109" s="128"/>
      <c r="T109" s="129"/>
      <c r="U109" s="123"/>
      <c r="V109" s="127"/>
      <c r="W109" s="128"/>
      <c r="X109" s="127">
        <v>144</v>
      </c>
    </row>
    <row r="110" spans="1:24" ht="18.600000000000001" thickBot="1" x14ac:dyDescent="0.35">
      <c r="A110" s="298" t="s">
        <v>221</v>
      </c>
      <c r="B110" s="299" t="s">
        <v>222</v>
      </c>
      <c r="C110" s="335"/>
      <c r="D110" s="336"/>
      <c r="E110" s="336"/>
      <c r="F110" s="336"/>
      <c r="G110" s="336"/>
      <c r="H110" s="337"/>
      <c r="I110" s="300">
        <v>72</v>
      </c>
      <c r="J110" s="301"/>
      <c r="K110" s="302"/>
      <c r="L110" s="301"/>
      <c r="M110" s="301"/>
      <c r="N110" s="301"/>
      <c r="O110" s="301"/>
      <c r="P110" s="303"/>
      <c r="Q110" s="304"/>
      <c r="R110" s="303"/>
      <c r="S110" s="304"/>
      <c r="T110" s="305"/>
      <c r="U110" s="300"/>
      <c r="V110" s="303"/>
      <c r="W110" s="304"/>
      <c r="X110" s="303">
        <v>72</v>
      </c>
    </row>
    <row r="111" spans="1:24" ht="18" thickBot="1" x14ac:dyDescent="0.35">
      <c r="A111" s="306"/>
      <c r="B111" s="307" t="s">
        <v>223</v>
      </c>
      <c r="C111" s="308"/>
      <c r="D111" s="309"/>
      <c r="E111" s="309"/>
      <c r="F111" s="310"/>
      <c r="G111" s="310"/>
      <c r="H111" s="311"/>
      <c r="I111" s="312"/>
      <c r="J111" s="312"/>
      <c r="K111" s="312"/>
      <c r="L111" s="312"/>
      <c r="M111" s="313"/>
      <c r="N111" s="313"/>
      <c r="O111" s="313"/>
      <c r="P111" s="313"/>
      <c r="Q111" s="314">
        <f>(Q112+Q113+Q114+Q108+Q105)/17</f>
        <v>36</v>
      </c>
      <c r="R111" s="315">
        <f>(R112+R113+R114+R108+R105)/24</f>
        <v>39</v>
      </c>
      <c r="S111" s="316">
        <f>(S112+S113+S114+S108+S105)/17</f>
        <v>36</v>
      </c>
      <c r="T111" s="317">
        <f>(T112+T113+T114+T108+T105)/24</f>
        <v>35.333333333333336</v>
      </c>
      <c r="U111" s="314">
        <f>(U112+U113+U114+U108+U105+U106)/17</f>
        <v>36</v>
      </c>
      <c r="V111" s="315">
        <f>(V112+V113+V114+V108+V105)/24</f>
        <v>36</v>
      </c>
      <c r="W111" s="316">
        <f>(W112+W113+W114+W108+W105)/17</f>
        <v>36</v>
      </c>
      <c r="X111" s="315">
        <f>(X112+X113+X114+X108+X105+X107)/25</f>
        <v>36</v>
      </c>
    </row>
    <row r="112" spans="1:24" ht="18" x14ac:dyDescent="0.3">
      <c r="A112" s="338"/>
      <c r="B112" s="339"/>
      <c r="C112" s="340" t="s">
        <v>224</v>
      </c>
      <c r="D112" s="341"/>
      <c r="E112" s="341"/>
      <c r="F112" s="341"/>
      <c r="G112" s="341"/>
      <c r="H112" s="341"/>
      <c r="I112" s="346" t="s">
        <v>225</v>
      </c>
      <c r="J112" s="347"/>
      <c r="K112" s="347"/>
      <c r="L112" s="347"/>
      <c r="M112" s="347"/>
      <c r="N112" s="347"/>
      <c r="O112" s="347"/>
      <c r="P112" s="348"/>
      <c r="Q112" s="272">
        <f t="shared" ref="Q112:X112" si="26">Q16+Q35+Q95</f>
        <v>612</v>
      </c>
      <c r="R112" s="273">
        <f t="shared" si="26"/>
        <v>864</v>
      </c>
      <c r="S112" s="272">
        <f t="shared" si="26"/>
        <v>576</v>
      </c>
      <c r="T112" s="274">
        <f t="shared" si="26"/>
        <v>732</v>
      </c>
      <c r="U112" s="275">
        <f t="shared" si="26"/>
        <v>288</v>
      </c>
      <c r="V112" s="273">
        <f t="shared" si="26"/>
        <v>738</v>
      </c>
      <c r="W112" s="272">
        <f t="shared" si="26"/>
        <v>522</v>
      </c>
      <c r="X112" s="273">
        <f t="shared" si="26"/>
        <v>0</v>
      </c>
    </row>
    <row r="113" spans="1:24" ht="18" x14ac:dyDescent="0.3">
      <c r="A113" s="327"/>
      <c r="B113" s="349"/>
      <c r="C113" s="342"/>
      <c r="D113" s="343"/>
      <c r="E113" s="343"/>
      <c r="F113" s="343"/>
      <c r="G113" s="343"/>
      <c r="H113" s="343"/>
      <c r="I113" s="329" t="s">
        <v>226</v>
      </c>
      <c r="J113" s="330"/>
      <c r="K113" s="330"/>
      <c r="L113" s="330"/>
      <c r="M113" s="330"/>
      <c r="N113" s="330"/>
      <c r="O113" s="330"/>
      <c r="P113" s="331"/>
      <c r="Q113" s="283">
        <f>Q101</f>
        <v>0</v>
      </c>
      <c r="R113" s="284">
        <f>R101</f>
        <v>0</v>
      </c>
      <c r="S113" s="283">
        <f t="shared" ref="S113:X113" si="27">S101+S102</f>
        <v>36</v>
      </c>
      <c r="T113" s="318">
        <f t="shared" si="27"/>
        <v>108</v>
      </c>
      <c r="U113" s="286">
        <f t="shared" si="27"/>
        <v>72</v>
      </c>
      <c r="V113" s="319">
        <f t="shared" si="27"/>
        <v>108</v>
      </c>
      <c r="W113" s="283">
        <f t="shared" si="27"/>
        <v>72</v>
      </c>
      <c r="X113" s="319">
        <f t="shared" si="27"/>
        <v>0</v>
      </c>
    </row>
    <row r="114" spans="1:24" ht="18" x14ac:dyDescent="0.3">
      <c r="A114" s="350" t="s">
        <v>227</v>
      </c>
      <c r="B114" s="351"/>
      <c r="C114" s="342"/>
      <c r="D114" s="343"/>
      <c r="E114" s="343"/>
      <c r="F114" s="343"/>
      <c r="G114" s="343"/>
      <c r="H114" s="343"/>
      <c r="I114" s="329" t="s">
        <v>228</v>
      </c>
      <c r="J114" s="330"/>
      <c r="K114" s="330"/>
      <c r="L114" s="330"/>
      <c r="M114" s="330"/>
      <c r="N114" s="330"/>
      <c r="O114" s="330"/>
      <c r="P114" s="331"/>
      <c r="Q114" s="283">
        <f t="shared" ref="Q114:X114" si="28">Q103+Q104</f>
        <v>0</v>
      </c>
      <c r="R114" s="284">
        <f t="shared" si="28"/>
        <v>0</v>
      </c>
      <c r="S114" s="283">
        <f t="shared" si="28"/>
        <v>0</v>
      </c>
      <c r="T114" s="285">
        <f t="shared" si="28"/>
        <v>0</v>
      </c>
      <c r="U114" s="286">
        <f>U103+U104</f>
        <v>216</v>
      </c>
      <c r="V114" s="284">
        <f>V103+V104</f>
        <v>0</v>
      </c>
      <c r="W114" s="283">
        <f t="shared" si="28"/>
        <v>0</v>
      </c>
      <c r="X114" s="284">
        <f t="shared" si="28"/>
        <v>504</v>
      </c>
    </row>
    <row r="115" spans="1:24" ht="18" x14ac:dyDescent="0.3">
      <c r="A115" s="327" t="s">
        <v>229</v>
      </c>
      <c r="B115" s="328"/>
      <c r="C115" s="342"/>
      <c r="D115" s="343"/>
      <c r="E115" s="343"/>
      <c r="F115" s="343"/>
      <c r="G115" s="343"/>
      <c r="H115" s="343"/>
      <c r="I115" s="329" t="s">
        <v>230</v>
      </c>
      <c r="J115" s="330"/>
      <c r="K115" s="330"/>
      <c r="L115" s="330"/>
      <c r="M115" s="330"/>
      <c r="N115" s="330"/>
      <c r="O115" s="330"/>
      <c r="P115" s="331"/>
      <c r="Q115" s="283">
        <f>COUNTIF($D$36:$D$99,2)</f>
        <v>0</v>
      </c>
      <c r="R115" s="284">
        <v>3</v>
      </c>
      <c r="S115" s="283">
        <f>COUNTIF($D$36:$D$99,3)</f>
        <v>2</v>
      </c>
      <c r="T115" s="285">
        <f>COUNTIF($D$36:$D$99,4)</f>
        <v>7</v>
      </c>
      <c r="U115" s="286">
        <f>COUNTIF($D$36:$D$99,5)</f>
        <v>2</v>
      </c>
      <c r="V115" s="284">
        <f>COUNTIF($D$36:$D$99,6)</f>
        <v>7</v>
      </c>
      <c r="W115" s="283">
        <f>COUNTIF($D$36:$D$99,7)</f>
        <v>8</v>
      </c>
      <c r="X115" s="284">
        <f>COUNTIF($D$36:$D$99,8)</f>
        <v>0</v>
      </c>
    </row>
    <row r="116" spans="1:24" ht="18" x14ac:dyDescent="0.3">
      <c r="A116" s="327" t="s">
        <v>231</v>
      </c>
      <c r="B116" s="328"/>
      <c r="C116" s="342"/>
      <c r="D116" s="343"/>
      <c r="E116" s="343"/>
      <c r="F116" s="343"/>
      <c r="G116" s="343"/>
      <c r="H116" s="343"/>
      <c r="I116" s="329" t="s">
        <v>232</v>
      </c>
      <c r="J116" s="330"/>
      <c r="K116" s="330"/>
      <c r="L116" s="330"/>
      <c r="M116" s="330"/>
      <c r="N116" s="330"/>
      <c r="O116" s="330"/>
      <c r="P116" s="331"/>
      <c r="Q116" s="283"/>
      <c r="R116" s="284">
        <v>9</v>
      </c>
      <c r="S116" s="283">
        <f>COUNTIF($E$36:$E$99,3)</f>
        <v>0</v>
      </c>
      <c r="T116" s="285">
        <f>COUNTIF($E$36:$E$99,4)+1</f>
        <v>1</v>
      </c>
      <c r="U116" s="286">
        <f>COUNTIF($E$36:$E$99,5)</f>
        <v>0</v>
      </c>
      <c r="V116" s="284">
        <f>COUNTIF($E$36:$E$99,6)+1</f>
        <v>1</v>
      </c>
      <c r="W116" s="283">
        <f>COUNTIF($E$36:$E$99,7)+1</f>
        <v>1</v>
      </c>
      <c r="X116" s="284">
        <f>COUNTIF($E$36:$E$99,8)</f>
        <v>0</v>
      </c>
    </row>
    <row r="117" spans="1:24" ht="18.600000000000001" thickBot="1" x14ac:dyDescent="0.4">
      <c r="A117" s="320" t="s">
        <v>233</v>
      </c>
      <c r="B117" s="321"/>
      <c r="C117" s="344"/>
      <c r="D117" s="345"/>
      <c r="E117" s="345"/>
      <c r="F117" s="345"/>
      <c r="G117" s="345"/>
      <c r="H117" s="345"/>
      <c r="I117" s="332" t="s">
        <v>234</v>
      </c>
      <c r="J117" s="333"/>
      <c r="K117" s="333"/>
      <c r="L117" s="333"/>
      <c r="M117" s="333"/>
      <c r="N117" s="333"/>
      <c r="O117" s="333"/>
      <c r="P117" s="334"/>
      <c r="Q117" s="322">
        <v>1</v>
      </c>
      <c r="R117" s="323"/>
      <c r="S117" s="322"/>
      <c r="T117" s="324">
        <f>COUNTIF(Z18:Z98,4)</f>
        <v>0</v>
      </c>
      <c r="U117" s="325"/>
      <c r="V117" s="323">
        <f>COUNTIF(Z18:Z98,6)</f>
        <v>0</v>
      </c>
      <c r="W117" s="322">
        <f>COUNTIF(Z18:Z98,7)</f>
        <v>0</v>
      </c>
      <c r="X117" s="323">
        <f>COUNTIF(Z18:Z98,8)</f>
        <v>0</v>
      </c>
    </row>
  </sheetData>
  <mergeCells count="74">
    <mergeCell ref="W8:X8"/>
    <mergeCell ref="A2:X2"/>
    <mergeCell ref="A3:X3"/>
    <mergeCell ref="A4:X4"/>
    <mergeCell ref="A5:X5"/>
    <mergeCell ref="A6:X6"/>
    <mergeCell ref="Q9:X9"/>
    <mergeCell ref="A10:A14"/>
    <mergeCell ref="B10:B14"/>
    <mergeCell ref="C10:H10"/>
    <mergeCell ref="I10:P10"/>
    <mergeCell ref="Q10:X10"/>
    <mergeCell ref="C11:C14"/>
    <mergeCell ref="D11:D14"/>
    <mergeCell ref="E11:E14"/>
    <mergeCell ref="F11:F14"/>
    <mergeCell ref="G11:G14"/>
    <mergeCell ref="H11:H14"/>
    <mergeCell ref="I11:I14"/>
    <mergeCell ref="J11:M11"/>
    <mergeCell ref="N11:N14"/>
    <mergeCell ref="J12:L12"/>
    <mergeCell ref="M12:M14"/>
    <mergeCell ref="J13:J14"/>
    <mergeCell ref="K13:L13"/>
    <mergeCell ref="Q13:Q14"/>
    <mergeCell ref="O11:O14"/>
    <mergeCell ref="W13:W14"/>
    <mergeCell ref="P11:P14"/>
    <mergeCell ref="Q11:R11"/>
    <mergeCell ref="S11:T11"/>
    <mergeCell ref="U11:V11"/>
    <mergeCell ref="W11:X11"/>
    <mergeCell ref="J101:J104"/>
    <mergeCell ref="A103:A104"/>
    <mergeCell ref="B103:B104"/>
    <mergeCell ref="C103:H104"/>
    <mergeCell ref="X13:X14"/>
    <mergeCell ref="A46:A47"/>
    <mergeCell ref="B46:B47"/>
    <mergeCell ref="A62:A63"/>
    <mergeCell ref="B62:B63"/>
    <mergeCell ref="A88:A89"/>
    <mergeCell ref="B88:B89"/>
    <mergeCell ref="R13:R14"/>
    <mergeCell ref="S13:S14"/>
    <mergeCell ref="T13:T14"/>
    <mergeCell ref="U13:U14"/>
    <mergeCell ref="V13:V14"/>
    <mergeCell ref="C107:H107"/>
    <mergeCell ref="A101:A102"/>
    <mergeCell ref="B101:B102"/>
    <mergeCell ref="C101:H102"/>
    <mergeCell ref="I101:I104"/>
    <mergeCell ref="A105:A106"/>
    <mergeCell ref="B105:B106"/>
    <mergeCell ref="C105:H106"/>
    <mergeCell ref="I105:I106"/>
    <mergeCell ref="J105:J106"/>
    <mergeCell ref="I112:P112"/>
    <mergeCell ref="A113:B113"/>
    <mergeCell ref="I113:P113"/>
    <mergeCell ref="A114:B114"/>
    <mergeCell ref="I114:P114"/>
    <mergeCell ref="C108:H108"/>
    <mergeCell ref="C109:H109"/>
    <mergeCell ref="C110:H110"/>
    <mergeCell ref="A112:B112"/>
    <mergeCell ref="C112:H117"/>
    <mergeCell ref="A115:B115"/>
    <mergeCell ref="I115:P115"/>
    <mergeCell ref="A116:B116"/>
    <mergeCell ref="I116:P116"/>
    <mergeCell ref="I117:P117"/>
  </mergeCells>
  <conditionalFormatting sqref="I48:J56 K103:X104 C63:H63 C100:H100 C35:H35 I105:X105 I107:X111 K106:X106 I112:I117 Q112:X117 I96:X102 I35:X47 L48:X56 I57:X94 S18:W34 Q17:R34 I18:O34">
    <cfRule type="cellIs" dxfId="3" priority="1" stopIfTrue="1" operator="equal">
      <formula>0</formula>
    </cfRule>
  </conditionalFormatting>
  <conditionalFormatting sqref="L111:V111 W111:X114 Q112:V114">
    <cfRule type="expression" dxfId="2" priority="4" stopIfTrue="1">
      <formula>"S6=0"</formula>
    </cfRule>
  </conditionalFormatting>
  <conditionalFormatting sqref="T18:X30 S17:X17 I17:P17 I16:X16">
    <cfRule type="cellIs" dxfId="1" priority="3" stopIfTrue="1" operator="equal">
      <formula>0</formula>
    </cfRule>
  </conditionalFormatting>
  <conditionalFormatting sqref="S61:W61 S48:W57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Сергеевич Сысолятин</dc:creator>
  <cp:lastModifiedBy>Никита Сергеевич Сысолятин</cp:lastModifiedBy>
  <dcterms:created xsi:type="dcterms:W3CDTF">2023-07-05T05:32:21Z</dcterms:created>
  <dcterms:modified xsi:type="dcterms:W3CDTF">2023-09-29T06:11:48Z</dcterms:modified>
</cp:coreProperties>
</file>